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codeName="DieseArbeitsmappe"/>
  <mc:AlternateContent xmlns:mc="http://schemas.openxmlformats.org/markup-compatibility/2006">
    <mc:Choice Requires="x15">
      <x15ac:absPath xmlns:x15ac="http://schemas.microsoft.com/office/spreadsheetml/2010/11/ac" url="L:\Tarife AEEGSI\2022\Tarife 3. Trimester\"/>
    </mc:Choice>
  </mc:AlternateContent>
  <xr:revisionPtr revIDLastSave="0" documentId="13_ncr:1_{179B6B63-5122-4787-9B86-6D48015AD3B2}" xr6:coauthVersionLast="47" xr6:coauthVersionMax="47" xr10:uidLastSave="{00000000-0000-0000-0000-000000000000}"/>
  <bookViews>
    <workbookView xWindow="-120" yWindow="-120" windowWidth="29040" windowHeight="15840" tabRatio="683" activeTab="1" xr2:uid="{00000000-000D-0000-FFFF-FFFF00000000}"/>
  </bookViews>
  <sheets>
    <sheet name="Anleitung" sheetId="85" r:id="rId1"/>
    <sheet name="HH-Tarife 3.Trimester 2022" sheetId="66" r:id="rId2"/>
    <sheet name="NH-Tarife 3.Trimester 2022" sheetId="67" r:id="rId3"/>
    <sheet name="Tabella 7" sheetId="78" state="hidden" r:id="rId4"/>
    <sheet name="Tarife aus PDF" sheetId="86" state="hidden" r:id="rId5"/>
    <sheet name="Tab 9 - TIT" sheetId="74" state="hidden" r:id="rId6"/>
    <sheet name="Tab.3" sheetId="75" state="hidden" r:id="rId7"/>
    <sheet name="Tabella 1" sheetId="88" state="hidden" r:id="rId8"/>
    <sheet name="Tabella 6" sheetId="89" state="hidden" r:id="rId9"/>
    <sheet name="Tabelle 1, 2, 3, 4" sheetId="77" state="hidden" r:id="rId10"/>
    <sheet name="Tab.4 e Tab.5" sheetId="90" state="hidden" r:id="rId11"/>
    <sheet name="Tab.1 " sheetId="76" state="hidden" r:id="rId12"/>
    <sheet name="tab  1.1-1.2-1.3-1.4" sheetId="81" state="hidden" r:id="rId13"/>
    <sheet name="tab  2.1-2.2-2.3-2.4" sheetId="83" state="hidden" r:id="rId14"/>
    <sheet name="tab 4.1 - 4.2" sheetId="84" state="hidden" r:id="rId15"/>
    <sheet name="elemento PE_AP" sheetId="92" state="hidden" r:id="rId16"/>
    <sheet name="Tabelle TIC 2021" sheetId="91" state="hidden" r:id="rId17"/>
    <sheet name="BlindenergieTarife 2022" sheetId="8" r:id="rId18"/>
    <sheet name="NS-Anschluss 2022" sheetId="65" r:id="rId19"/>
    <sheet name="Kalkulation Distanzgebühr" sheetId="93" state="hidden" r:id="rId20"/>
    <sheet name="MS-Anschluss 2022" sheetId="11" r:id="rId21"/>
    <sheet name="Zusatzleistungen (TIC) 2022" sheetId="68" r:id="rId22"/>
    <sheet name="Zahlungsverzug 2022" sheetId="71" r:id="rId23"/>
    <sheet name="Baustrom-Anschluss 2022" sheetId="12" r:id="rId24"/>
    <sheet name="Messgebühren ProdAnl 2022" sheetId="70" r:id="rId25"/>
    <sheet name="SOZIALBONUS 2022" sheetId="42" r:id="rId26"/>
    <sheet name="Netzverluste 2022" sheetId="69" r:id="rId27"/>
  </sheets>
  <definedNames>
    <definedName name="_xlnm.Print_Area" localSheetId="23">'Baustrom-Anschluss 2022'!$B$1:$G$48</definedName>
    <definedName name="_xlnm.Print_Area" localSheetId="20">'MS-Anschluss 2022'!$A$1:$D$23</definedName>
    <definedName name="_xlnm.Print_Area" localSheetId="25">'SOZIALBONUS 2022'!$A$2:$J$29</definedName>
    <definedName name="_xlnm.Print_Area" localSheetId="12">'tab  1.1-1.2-1.3-1.4'!$A$1:$E$34</definedName>
    <definedName name="_xlnm.Print_Area" localSheetId="14">'tab 4.1 - 4.2'!$A$2:$D$19</definedName>
    <definedName name="_xlnm.Print_Area" localSheetId="5">'Tab 9 - TIT'!#REF!</definedName>
    <definedName name="_xlnm.Print_Area" localSheetId="11">'Tab.1 '!$A$1:$D$15</definedName>
    <definedName name="_xlnm.Print_Area" localSheetId="6">Tab.3!$A$1:$E$22</definedName>
    <definedName name="_xlnm.Print_Area" localSheetId="10">'Tab.4 e Tab.5'!#REF!</definedName>
    <definedName name="_xlnm.Print_Area" localSheetId="7">'Tabella 1'!$A$1:$J$29</definedName>
    <definedName name="_xlnm.Print_Area" localSheetId="8">'Tabella 6'!$A$1:$E$28</definedName>
    <definedName name="_xlnm.Print_Area" localSheetId="3">'Tabella 7'!$A$1:$F$24</definedName>
    <definedName name="_xlnm.Print_Area" localSheetId="9">'Tabelle 1, 2, 3, 4'!$A$1:$D$58</definedName>
    <definedName name="_xlnm.Print_Titles" localSheetId="1">'HH-Tarife 3.Trimester 2022'!$A:$F</definedName>
    <definedName name="_xlnm.Print_Titles" localSheetId="2">'NH-Tarife 3.Trimester 2022'!$A:$G,'NH-Tarife 3.Trimester 2022'!$1:$5</definedName>
    <definedName name="lettera_b_a1" localSheetId="1">#REF!</definedName>
    <definedName name="lettera_b_a1" localSheetId="2">#REF!</definedName>
    <definedName name="lettera_b_a1">#REF!</definedName>
    <definedName name="lettera_b_a2" localSheetId="1">#REF!</definedName>
    <definedName name="lettera_b_a2" localSheetId="2">#REF!</definedName>
    <definedName name="lettera_b_a2">#REF!</definedName>
    <definedName name="lettera_b_a3" localSheetId="1">#REF!</definedName>
    <definedName name="lettera_b_a3" localSheetId="2">#REF!</definedName>
    <definedName name="lettera_b_a3">#REF!</definedName>
    <definedName name="lettera_c_a1" localSheetId="1">#REF!</definedName>
    <definedName name="lettera_c_a1" localSheetId="2">#REF!</definedName>
    <definedName name="lettera_c_a1">#REF!</definedName>
    <definedName name="lettera_c_a2" localSheetId="1">#REF!</definedName>
    <definedName name="lettera_c_a2" localSheetId="2">#REF!</definedName>
    <definedName name="lettera_c_a2">#REF!</definedName>
    <definedName name="lettera_c_a3" localSheetId="1">#REF!</definedName>
    <definedName name="lettera_c_a3" localSheetId="2">#REF!</definedName>
    <definedName name="lettera_c_a3">#REF!</definedName>
    <definedName name="lettera_d_a1" localSheetId="1">#REF!</definedName>
    <definedName name="lettera_d_a1" localSheetId="2">#REF!</definedName>
    <definedName name="lettera_d_a1">#REF!</definedName>
    <definedName name="lettera_d_a2" localSheetId="1">#REF!</definedName>
    <definedName name="lettera_d_a2" localSheetId="2">#REF!</definedName>
    <definedName name="lettera_d_a2">#REF!</definedName>
    <definedName name="lettera_d_a3" localSheetId="1">#REF!</definedName>
    <definedName name="lettera_d_a3" localSheetId="2">#REF!</definedName>
    <definedName name="lettera_d_a3">#REF!</definedName>
    <definedName name="lettera_e_a1" localSheetId="1">#REF!</definedName>
    <definedName name="lettera_e_a1" localSheetId="2">#REF!</definedName>
    <definedName name="lettera_e_a1">#REF!</definedName>
    <definedName name="lettera_e_a2" localSheetId="1">#REF!</definedName>
    <definedName name="lettera_e_a2" localSheetId="2">#REF!</definedName>
    <definedName name="lettera_e_a2">#REF!</definedName>
    <definedName name="lettera_e_a3" localSheetId="1">#REF!</definedName>
    <definedName name="lettera_e_a3" localSheetId="2">#REF!</definedName>
    <definedName name="lettera_e_a3">#REF!</definedName>
    <definedName name="lettera_f_a1" localSheetId="1">#REF!</definedName>
    <definedName name="lettera_f_a1" localSheetId="2">#REF!</definedName>
    <definedName name="lettera_f_a1">#REF!</definedName>
    <definedName name="lettera_f_a2" localSheetId="1">#REF!</definedName>
    <definedName name="lettera_f_a2" localSheetId="2">#REF!</definedName>
    <definedName name="lettera_f_a2">#REF!</definedName>
    <definedName name="lettera_f_a3" localSheetId="1">#REF!</definedName>
    <definedName name="lettera_f_a3" localSheetId="2">#REF!</definedName>
    <definedName name="lettera_f_a3">#REF!</definedName>
    <definedName name="Z_711E32A0_9095_4349_AAF6_0681BC6C3BE7_.wvu.PrintArea" localSheetId="5" hidden="1">'Tab 9 - TIT'!#REF!</definedName>
    <definedName name="Z_711E32A0_9095_4349_AAF6_0681BC6C3BE7_.wvu.PrintArea" localSheetId="10" hidden="1">'Tab.4 e Tab.5'!#REF!</definedName>
    <definedName name="Z_BC104435_B416_44A5_86B6_80EBEAFE6B9A_.wvu.PrintArea" localSheetId="23" hidden="1">'Baustrom-Anschluss 2022'!#REF!,'Baustrom-Anschluss 2022'!$B$1:$G$46</definedName>
    <definedName name="Z_BC104435_B416_44A5_86B6_80EBEAFE6B9A_.wvu.PrintArea" localSheetId="1" hidden="1">'HH-Tarife 3.Trimester 2022'!$A$1:$AF$16</definedName>
    <definedName name="Z_BC104435_B416_44A5_86B6_80EBEAFE6B9A_.wvu.PrintArea" localSheetId="20" hidden="1">'MS-Anschluss 2022'!$A$1:$D$23</definedName>
    <definedName name="Z_BC104435_B416_44A5_86B6_80EBEAFE6B9A_.wvu.PrintArea" localSheetId="2" hidden="1">'NH-Tarife 3.Trimester 2022'!$A$1:$BG$32</definedName>
    <definedName name="Z_BC104435_B416_44A5_86B6_80EBEAFE6B9A_.wvu.PrintTitles" localSheetId="1" hidden="1">'HH-Tarife 3.Trimester 2022'!$A:$F</definedName>
    <definedName name="Z_BC104435_B416_44A5_86B6_80EBEAFE6B9A_.wvu.PrintTitles" localSheetId="2" hidden="1">'NH-Tarife 3.Trimester 2022'!$A:$G,'NH-Tarife 3.Trimester 2022'!$1:$5</definedName>
    <definedName name="Z_D3D861A4_7AAA_4EFB_AEE5_CB3CE90E4F78_.wvu.PrintArea" localSheetId="5" hidden="1">'Tab 9 - TIT'!#REF!</definedName>
    <definedName name="Z_D3D861A4_7AAA_4EFB_AEE5_CB3CE90E4F78_.wvu.PrintArea" localSheetId="11" hidden="1">'Tab.1 '!$A$2:$C$14</definedName>
    <definedName name="Z_D3D861A4_7AAA_4EFB_AEE5_CB3CE90E4F78_.wvu.PrintArea" localSheetId="6" hidden="1">Tab.3!$A$2:$E$22</definedName>
    <definedName name="Z_D3D861A4_7AAA_4EFB_AEE5_CB3CE90E4F78_.wvu.PrintArea" localSheetId="10" hidden="1">'Tab.4 e Tab.5'!#REF!</definedName>
  </definedNames>
  <calcPr calcId="181029"/>
  <customWorkbookViews>
    <customWorkbookView name="eps - Persönliche Ansicht" guid="{BC104435-B416-44A5-86B6-80EBEAFE6B9A}" mergeInterval="0" personalView="1" maximized="1" windowWidth="1276" windowHeight="859" tabRatio="791" activeSheetId="10" showComments="commIndAndComment"/>
  </customWorkbookViews>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7" i="67" l="1"/>
  <c r="D30" i="8" l="1"/>
  <c r="D31" i="8"/>
  <c r="D32" i="8"/>
  <c r="D33" i="8"/>
  <c r="D34" i="8"/>
  <c r="D35" i="8"/>
  <c r="D36" i="8"/>
  <c r="D37" i="8"/>
  <c r="D38" i="8"/>
  <c r="D39" i="8"/>
  <c r="D40" i="8"/>
  <c r="D29" i="8"/>
  <c r="C30" i="8"/>
  <c r="C31" i="8"/>
  <c r="C32" i="8"/>
  <c r="C33" i="8"/>
  <c r="C34" i="8"/>
  <c r="C35" i="8"/>
  <c r="C36" i="8"/>
  <c r="C37" i="8"/>
  <c r="C38" i="8"/>
  <c r="C39" i="8"/>
  <c r="C40" i="8"/>
  <c r="C29" i="8"/>
  <c r="D17" i="8"/>
  <c r="D18" i="8"/>
  <c r="D19" i="8"/>
  <c r="C17" i="8"/>
  <c r="C18" i="8"/>
  <c r="C19" i="8"/>
  <c r="D15" i="8"/>
  <c r="D16" i="8"/>
  <c r="C15" i="8"/>
  <c r="C16" i="8"/>
  <c r="D14" i="8"/>
  <c r="C14" i="8"/>
  <c r="K75" i="67"/>
  <c r="J75" i="67"/>
  <c r="N75" i="67"/>
  <c r="C46" i="66"/>
  <c r="E49" i="66" s="1"/>
  <c r="C45" i="66"/>
  <c r="C39" i="66"/>
  <c r="O42" i="66" s="1"/>
  <c r="C38" i="66"/>
  <c r="C31" i="66"/>
  <c r="C30" i="66"/>
  <c r="L27" i="66"/>
  <c r="K27" i="66"/>
  <c r="E27" i="66"/>
  <c r="L49" i="66"/>
  <c r="K49" i="66"/>
  <c r="L42" i="66"/>
  <c r="K42" i="66"/>
  <c r="E42" i="66" l="1"/>
  <c r="O49" i="66"/>
  <c r="N26" i="67" l="1"/>
  <c r="K41" i="65"/>
  <c r="R18" i="66" l="1"/>
  <c r="R16" i="66"/>
  <c r="R14" i="66"/>
  <c r="O18" i="66"/>
  <c r="O16" i="66"/>
  <c r="O14" i="66"/>
  <c r="L16" i="66"/>
  <c r="L14" i="66"/>
  <c r="AQ17" i="67"/>
  <c r="AQ19" i="67"/>
  <c r="AQ20" i="67"/>
  <c r="AQ21" i="67"/>
  <c r="AQ22" i="67"/>
  <c r="AQ26" i="67"/>
  <c r="AN17" i="67"/>
  <c r="AN19" i="67"/>
  <c r="AN20" i="67"/>
  <c r="AN21" i="67"/>
  <c r="AN22" i="67"/>
  <c r="AN26" i="67"/>
  <c r="AN14" i="67"/>
  <c r="AK17" i="67"/>
  <c r="AK19" i="67"/>
  <c r="AK20" i="67"/>
  <c r="AK21" i="67"/>
  <c r="AK22" i="67"/>
  <c r="AK26" i="67"/>
  <c r="AH17" i="67"/>
  <c r="AH19" i="67"/>
  <c r="AH20" i="67"/>
  <c r="AH21" i="67"/>
  <c r="AH22" i="67"/>
  <c r="AH26" i="67"/>
  <c r="AE17" i="67"/>
  <c r="AE19" i="67"/>
  <c r="AE20" i="67"/>
  <c r="AE21" i="67"/>
  <c r="AE22" i="67"/>
  <c r="AE26" i="67"/>
  <c r="AB17" i="67"/>
  <c r="AB19" i="67"/>
  <c r="AB20" i="67"/>
  <c r="AB21" i="67"/>
  <c r="AB22" i="67"/>
  <c r="AB26" i="67"/>
  <c r="Y17" i="67"/>
  <c r="Y19" i="67"/>
  <c r="Y20" i="67"/>
  <c r="Y21" i="67"/>
  <c r="Y22" i="67"/>
  <c r="Y26" i="67"/>
  <c r="V17" i="67"/>
  <c r="V19" i="67"/>
  <c r="V20" i="67"/>
  <c r="V21" i="67"/>
  <c r="V22" i="67"/>
  <c r="V26" i="67"/>
  <c r="S17" i="67"/>
  <c r="S19" i="67"/>
  <c r="S20" i="67"/>
  <c r="S21" i="67"/>
  <c r="S22" i="67"/>
  <c r="S26" i="67"/>
  <c r="P19" i="67"/>
  <c r="P20" i="67"/>
  <c r="P21" i="67"/>
  <c r="P22" i="67"/>
  <c r="P26" i="67"/>
  <c r="P17" i="67"/>
  <c r="P14" i="67"/>
  <c r="AQ14" i="67"/>
  <c r="AK14" i="67"/>
  <c r="AH14" i="67"/>
  <c r="AE14" i="67"/>
  <c r="AB14" i="67"/>
  <c r="Y14" i="67"/>
  <c r="V14" i="67"/>
  <c r="S14" i="67"/>
  <c r="CA26" i="67" l="1"/>
  <c r="E28" i="70" l="1"/>
  <c r="C31" i="70"/>
  <c r="C30" i="70"/>
  <c r="C29" i="70"/>
  <c r="M10" i="65"/>
  <c r="B2" i="93" s="1"/>
  <c r="N4" i="65" s="1"/>
  <c r="M12" i="65" l="1"/>
  <c r="M14" i="65" s="1"/>
  <c r="M17" i="65" s="1"/>
  <c r="B206" i="93"/>
  <c r="B210" i="93"/>
  <c r="B214" i="93"/>
  <c r="B218" i="93"/>
  <c r="B222" i="93"/>
  <c r="B226" i="93"/>
  <c r="B230" i="93"/>
  <c r="B203" i="93"/>
  <c r="B207" i="93"/>
  <c r="B211" i="93"/>
  <c r="B215" i="93"/>
  <c r="B219" i="93"/>
  <c r="B223" i="93"/>
  <c r="B227" i="93"/>
  <c r="B231" i="93"/>
  <c r="B235" i="93"/>
  <c r="B239" i="93"/>
  <c r="B243" i="93"/>
  <c r="B247" i="93"/>
  <c r="B251" i="93"/>
  <c r="B6" i="93"/>
  <c r="B10" i="93"/>
  <c r="B14" i="93"/>
  <c r="B18" i="93"/>
  <c r="B22" i="93"/>
  <c r="B26" i="93"/>
  <c r="B30" i="93"/>
  <c r="B34" i="93"/>
  <c r="B38" i="93"/>
  <c r="B42" i="93"/>
  <c r="B46" i="93"/>
  <c r="B50" i="93"/>
  <c r="B54" i="93"/>
  <c r="B58" i="93"/>
  <c r="B62" i="93"/>
  <c r="B66" i="93"/>
  <c r="B70" i="93"/>
  <c r="B74" i="93"/>
  <c r="B78" i="93"/>
  <c r="B82" i="93"/>
  <c r="B86" i="93"/>
  <c r="B90" i="93"/>
  <c r="B94" i="93"/>
  <c r="B98" i="93"/>
  <c r="B102" i="93"/>
  <c r="B106" i="93"/>
  <c r="B110" i="93"/>
  <c r="B114" i="93"/>
  <c r="B118" i="93"/>
  <c r="B122" i="93"/>
  <c r="B126" i="93"/>
  <c r="B130" i="93"/>
  <c r="B134" i="93"/>
  <c r="B138" i="93"/>
  <c r="B142" i="93"/>
  <c r="B146" i="93"/>
  <c r="B150" i="93"/>
  <c r="B154" i="93"/>
  <c r="B158" i="93"/>
  <c r="B162" i="93"/>
  <c r="B166" i="93"/>
  <c r="B170" i="93"/>
  <c r="B174" i="93"/>
  <c r="B178" i="93"/>
  <c r="B182" i="93"/>
  <c r="B186" i="93"/>
  <c r="B190" i="93"/>
  <c r="B194" i="93"/>
  <c r="B198" i="93"/>
  <c r="B202" i="93"/>
  <c r="B209" i="93"/>
  <c r="B213" i="93"/>
  <c r="B217" i="93"/>
  <c r="B225" i="93"/>
  <c r="B233" i="93"/>
  <c r="B241" i="93"/>
  <c r="B249" i="93"/>
  <c r="B8" i="93"/>
  <c r="B12" i="93"/>
  <c r="B20" i="93"/>
  <c r="B28" i="93"/>
  <c r="B40" i="93"/>
  <c r="B48" i="93"/>
  <c r="B56" i="93"/>
  <c r="B64" i="93"/>
  <c r="B72" i="93"/>
  <c r="B80" i="93"/>
  <c r="B88" i="93"/>
  <c r="B96" i="93"/>
  <c r="B104" i="93"/>
  <c r="B116" i="93"/>
  <c r="B124" i="93"/>
  <c r="B204" i="93"/>
  <c r="B208" i="93"/>
  <c r="B212" i="93"/>
  <c r="B216" i="93"/>
  <c r="B220" i="93"/>
  <c r="B224" i="93"/>
  <c r="B228" i="93"/>
  <c r="B232" i="93"/>
  <c r="B236" i="93"/>
  <c r="B240" i="93"/>
  <c r="B244" i="93"/>
  <c r="B248" i="93"/>
  <c r="B252" i="93"/>
  <c r="B7" i="93"/>
  <c r="B11" i="93"/>
  <c r="B15" i="93"/>
  <c r="B19" i="93"/>
  <c r="B23" i="93"/>
  <c r="B27" i="93"/>
  <c r="B31" i="93"/>
  <c r="B35" i="93"/>
  <c r="B39" i="93"/>
  <c r="B43" i="93"/>
  <c r="B47" i="93"/>
  <c r="B51" i="93"/>
  <c r="B55" i="93"/>
  <c r="B59" i="93"/>
  <c r="B63" i="93"/>
  <c r="B67" i="93"/>
  <c r="B71" i="93"/>
  <c r="B75" i="93"/>
  <c r="B79" i="93"/>
  <c r="B83" i="93"/>
  <c r="B87" i="93"/>
  <c r="B91" i="93"/>
  <c r="B95" i="93"/>
  <c r="B99" i="93"/>
  <c r="B103" i="93"/>
  <c r="B107" i="93"/>
  <c r="B111" i="93"/>
  <c r="B115" i="93"/>
  <c r="B119" i="93"/>
  <c r="B123" i="93"/>
  <c r="B127" i="93"/>
  <c r="B131" i="93"/>
  <c r="B135" i="93"/>
  <c r="B139" i="93"/>
  <c r="B143" i="93"/>
  <c r="B147" i="93"/>
  <c r="B151" i="93"/>
  <c r="B155" i="93"/>
  <c r="B159" i="93"/>
  <c r="B163" i="93"/>
  <c r="B167" i="93"/>
  <c r="B171" i="93"/>
  <c r="B175" i="93"/>
  <c r="B179" i="93"/>
  <c r="B183" i="93"/>
  <c r="B187" i="93"/>
  <c r="B191" i="93"/>
  <c r="B195" i="93"/>
  <c r="B199" i="93"/>
  <c r="B3" i="93"/>
  <c r="B205" i="93"/>
  <c r="B221" i="93"/>
  <c r="B229" i="93"/>
  <c r="B237" i="93"/>
  <c r="B245" i="93"/>
  <c r="B4" i="93"/>
  <c r="B16" i="93"/>
  <c r="B24" i="93"/>
  <c r="B32" i="93"/>
  <c r="B36" i="93"/>
  <c r="B44" i="93"/>
  <c r="B52" i="93"/>
  <c r="B60" i="93"/>
  <c r="B68" i="93"/>
  <c r="B76" i="93"/>
  <c r="B84" i="93"/>
  <c r="B92" i="93"/>
  <c r="B100" i="93"/>
  <c r="B108" i="93"/>
  <c r="B112" i="93"/>
  <c r="B120" i="93"/>
  <c r="B128" i="93"/>
  <c r="B242" i="93"/>
  <c r="B9" i="93"/>
  <c r="B25" i="93"/>
  <c r="B41" i="93"/>
  <c r="B57" i="93"/>
  <c r="B73" i="93"/>
  <c r="B89" i="93"/>
  <c r="B105" i="93"/>
  <c r="B121" i="93"/>
  <c r="B133" i="93"/>
  <c r="B141" i="93"/>
  <c r="B149" i="93"/>
  <c r="B157" i="93"/>
  <c r="B165" i="93"/>
  <c r="B173" i="93"/>
  <c r="B181" i="93"/>
  <c r="B189" i="93"/>
  <c r="B197" i="93"/>
  <c r="B246" i="93"/>
  <c r="B13" i="93"/>
  <c r="B29" i="93"/>
  <c r="B45" i="93"/>
  <c r="B61" i="93"/>
  <c r="B77" i="93"/>
  <c r="B93" i="93"/>
  <c r="B109" i="93"/>
  <c r="B125" i="93"/>
  <c r="B136" i="93"/>
  <c r="B144" i="93"/>
  <c r="B152" i="93"/>
  <c r="B160" i="93"/>
  <c r="B168" i="93"/>
  <c r="B176" i="93"/>
  <c r="B184" i="93"/>
  <c r="B192" i="93"/>
  <c r="B200" i="93"/>
  <c r="B234" i="93"/>
  <c r="B250" i="93"/>
  <c r="B17" i="93"/>
  <c r="B33" i="93"/>
  <c r="B49" i="93"/>
  <c r="B65" i="93"/>
  <c r="B81" i="93"/>
  <c r="B97" i="93"/>
  <c r="B113" i="93"/>
  <c r="B129" i="93"/>
  <c r="B137" i="93"/>
  <c r="B145" i="93"/>
  <c r="B153" i="93"/>
  <c r="B161" i="93"/>
  <c r="B169" i="93"/>
  <c r="B177" i="93"/>
  <c r="B185" i="93"/>
  <c r="B193" i="93"/>
  <c r="B201" i="93"/>
  <c r="B238" i="93"/>
  <c r="B5" i="93"/>
  <c r="B21" i="93"/>
  <c r="B37" i="93"/>
  <c r="B53" i="93"/>
  <c r="B69" i="93"/>
  <c r="B85" i="93"/>
  <c r="B101" i="93"/>
  <c r="B117" i="93"/>
  <c r="B132" i="93"/>
  <c r="B140" i="93"/>
  <c r="B148" i="93"/>
  <c r="B156" i="93"/>
  <c r="B164" i="93"/>
  <c r="B172" i="93"/>
  <c r="B180" i="93"/>
  <c r="B188" i="93"/>
  <c r="B196" i="93"/>
  <c r="CA17" i="67"/>
  <c r="B255" i="93" l="1"/>
  <c r="B349" i="93"/>
  <c r="B317" i="93"/>
  <c r="B285" i="93"/>
  <c r="B346" i="93"/>
  <c r="B314" i="93"/>
  <c r="B253" i="93"/>
  <c r="B321" i="93"/>
  <c r="B257" i="93"/>
  <c r="B294" i="93"/>
  <c r="B312" i="93"/>
  <c r="B264" i="93"/>
  <c r="B315" i="93"/>
  <c r="B267" i="93"/>
  <c r="B341" i="93"/>
  <c r="B309" i="93"/>
  <c r="B277" i="93"/>
  <c r="B338" i="93"/>
  <c r="B306" i="93"/>
  <c r="B274" i="93"/>
  <c r="B345" i="93"/>
  <c r="B313" i="93"/>
  <c r="B281" i="93"/>
  <c r="B350" i="93"/>
  <c r="B318" i="93"/>
  <c r="B286" i="93"/>
  <c r="B254" i="93"/>
  <c r="B340" i="93"/>
  <c r="B324" i="93"/>
  <c r="B308" i="93"/>
  <c r="B292" i="93"/>
  <c r="B276" i="93"/>
  <c r="B260" i="93"/>
  <c r="B343" i="93"/>
  <c r="B327" i="93"/>
  <c r="B311" i="93"/>
  <c r="B295" i="93"/>
  <c r="B263" i="93"/>
  <c r="B333" i="93"/>
  <c r="B301" i="93"/>
  <c r="B269" i="93"/>
  <c r="B330" i="93"/>
  <c r="B298" i="93"/>
  <c r="B266" i="93"/>
  <c r="B337" i="93"/>
  <c r="B305" i="93"/>
  <c r="B273" i="93"/>
  <c r="B342" i="93"/>
  <c r="B310" i="93"/>
  <c r="B278" i="93"/>
  <c r="B352" i="93"/>
  <c r="B336" i="93"/>
  <c r="B320" i="93"/>
  <c r="B304" i="93"/>
  <c r="B288" i="93"/>
  <c r="B272" i="93"/>
  <c r="B256" i="93"/>
  <c r="B339" i="93"/>
  <c r="B323" i="93"/>
  <c r="B307" i="93"/>
  <c r="B291" i="93"/>
  <c r="B275" i="93"/>
  <c r="B259" i="93"/>
  <c r="B325" i="93"/>
  <c r="B293" i="93"/>
  <c r="B261" i="93"/>
  <c r="B322" i="93"/>
  <c r="B290" i="93"/>
  <c r="B258" i="93"/>
  <c r="B329" i="93"/>
  <c r="B297" i="93"/>
  <c r="B265" i="93"/>
  <c r="B334" i="93"/>
  <c r="B302" i="93"/>
  <c r="B270" i="93"/>
  <c r="B348" i="93"/>
  <c r="B332" i="93"/>
  <c r="B316" i="93"/>
  <c r="B300" i="93"/>
  <c r="B284" i="93"/>
  <c r="B268" i="93"/>
  <c r="B351" i="93"/>
  <c r="B335" i="93"/>
  <c r="B319" i="93"/>
  <c r="B303" i="93"/>
  <c r="B287" i="93"/>
  <c r="B271" i="93"/>
  <c r="B282" i="93"/>
  <c r="B289" i="93"/>
  <c r="B326" i="93"/>
  <c r="B262" i="93"/>
  <c r="B344" i="93"/>
  <c r="B328" i="93"/>
  <c r="B296" i="93"/>
  <c r="B280" i="93"/>
  <c r="B347" i="93"/>
  <c r="B331" i="93"/>
  <c r="B299" i="93"/>
  <c r="B283" i="93"/>
  <c r="B279" i="93"/>
  <c r="BG15" i="67"/>
  <c r="BG14" i="67"/>
  <c r="BG26" i="67"/>
  <c r="BG29" i="67"/>
  <c r="BG30" i="67"/>
  <c r="BG31" i="67"/>
  <c r="BG28" i="67"/>
  <c r="BG24" i="67"/>
  <c r="BG20" i="67"/>
  <c r="BG21" i="67"/>
  <c r="BG22" i="67"/>
  <c r="BG19" i="67"/>
  <c r="BG17" i="67"/>
  <c r="BD29" i="67"/>
  <c r="BD30" i="67"/>
  <c r="BD31" i="67"/>
  <c r="BD28" i="67"/>
  <c r="BD24" i="67"/>
  <c r="BD20" i="67"/>
  <c r="BD21" i="67"/>
  <c r="BD22" i="67"/>
  <c r="BD19" i="67"/>
  <c r="BD17" i="67"/>
  <c r="BA29" i="67"/>
  <c r="BA30" i="67"/>
  <c r="BA31" i="67"/>
  <c r="BA28" i="67"/>
  <c r="BA24" i="67"/>
  <c r="BA20" i="67"/>
  <c r="BA21" i="67"/>
  <c r="BA22" i="67"/>
  <c r="BA19" i="67"/>
  <c r="B354" i="93" l="1"/>
  <c r="B359" i="93"/>
  <c r="B358" i="93"/>
  <c r="B363" i="93"/>
  <c r="B379" i="93"/>
  <c r="B395" i="93"/>
  <c r="B411" i="93"/>
  <c r="B427" i="93"/>
  <c r="B443" i="93"/>
  <c r="B365" i="93"/>
  <c r="B397" i="93"/>
  <c r="B429" i="93"/>
  <c r="B366" i="93"/>
  <c r="B394" i="93"/>
  <c r="B426" i="93"/>
  <c r="B356" i="93"/>
  <c r="B372" i="93"/>
  <c r="B388" i="93"/>
  <c r="B404" i="93"/>
  <c r="B420" i="93"/>
  <c r="B436" i="93"/>
  <c r="B452" i="93"/>
  <c r="B385" i="93"/>
  <c r="B417" i="93"/>
  <c r="B445" i="93"/>
  <c r="B370" i="93"/>
  <c r="B406" i="93"/>
  <c r="B438" i="93"/>
  <c r="B367" i="93"/>
  <c r="B383" i="93"/>
  <c r="B399" i="93"/>
  <c r="B415" i="93"/>
  <c r="B431" i="93"/>
  <c r="B447" i="93"/>
  <c r="B373" i="93"/>
  <c r="B405" i="93"/>
  <c r="B441" i="93"/>
  <c r="B374" i="93"/>
  <c r="B402" i="93"/>
  <c r="B434" i="93"/>
  <c r="B360" i="93"/>
  <c r="B376" i="93"/>
  <c r="B392" i="93"/>
  <c r="B408" i="93"/>
  <c r="B424" i="93"/>
  <c r="B440" i="93"/>
  <c r="B361" i="93"/>
  <c r="B393" i="93"/>
  <c r="B425" i="93"/>
  <c r="B353" i="93"/>
  <c r="B378" i="93"/>
  <c r="B414" i="93"/>
  <c r="B446" i="93"/>
  <c r="B355" i="93"/>
  <c r="B371" i="93"/>
  <c r="B387" i="93"/>
  <c r="B403" i="93"/>
  <c r="B419" i="93"/>
  <c r="B435" i="93"/>
  <c r="B451" i="93"/>
  <c r="B381" i="93"/>
  <c r="B413" i="93"/>
  <c r="B449" i="93"/>
  <c r="B382" i="93"/>
  <c r="B410" i="93"/>
  <c r="B442" i="93"/>
  <c r="B364" i="93"/>
  <c r="B380" i="93"/>
  <c r="B396" i="93"/>
  <c r="B412" i="93"/>
  <c r="B428" i="93"/>
  <c r="B444" i="93"/>
  <c r="B369" i="93"/>
  <c r="B401" i="93"/>
  <c r="B433" i="93"/>
  <c r="B390" i="93"/>
  <c r="B422" i="93"/>
  <c r="B375" i="93"/>
  <c r="B391" i="93"/>
  <c r="B407" i="93"/>
  <c r="B423" i="93"/>
  <c r="B439" i="93"/>
  <c r="B357" i="93"/>
  <c r="B389" i="93"/>
  <c r="B421" i="93"/>
  <c r="B386" i="93"/>
  <c r="B418" i="93"/>
  <c r="B450" i="93"/>
  <c r="B400" i="93"/>
  <c r="B377" i="93"/>
  <c r="B398" i="93"/>
  <c r="B416" i="93"/>
  <c r="B409" i="93"/>
  <c r="B430" i="93"/>
  <c r="B368" i="93"/>
  <c r="B432" i="93"/>
  <c r="B437" i="93"/>
  <c r="B384" i="93"/>
  <c r="B448" i="93"/>
  <c r="B362" i="93"/>
  <c r="BA17" i="67"/>
  <c r="BF15" i="67"/>
  <c r="BF14" i="67"/>
  <c r="AF18" i="66"/>
  <c r="AF16" i="66"/>
  <c r="AF14" i="66"/>
  <c r="Z16" i="66"/>
  <c r="BF29" i="67"/>
  <c r="BF30" i="67"/>
  <c r="BF31" i="67"/>
  <c r="BF28" i="67"/>
  <c r="BF26" i="67"/>
  <c r="BF24" i="67"/>
  <c r="BF20" i="67"/>
  <c r="BF21" i="67"/>
  <c r="BF22" i="67"/>
  <c r="BF19" i="67"/>
  <c r="BF17" i="67"/>
  <c r="BC29" i="67"/>
  <c r="BC30" i="67"/>
  <c r="BC31" i="67"/>
  <c r="BC28" i="67"/>
  <c r="BC24" i="67"/>
  <c r="BC20" i="67"/>
  <c r="BC21" i="67"/>
  <c r="BC22" i="67"/>
  <c r="BC19" i="67"/>
  <c r="BC17" i="67"/>
  <c r="CP17" i="67" s="1"/>
  <c r="AZ31" i="67"/>
  <c r="AZ29" i="67"/>
  <c r="AZ30" i="67"/>
  <c r="AZ28" i="67"/>
  <c r="AZ24" i="67"/>
  <c r="AZ20" i="67"/>
  <c r="AZ21" i="67"/>
  <c r="AZ22" i="67"/>
  <c r="AZ19" i="67"/>
  <c r="AZ17" i="67"/>
  <c r="AE18" i="66"/>
  <c r="AE16" i="66"/>
  <c r="AE14" i="66"/>
  <c r="Y16" i="66"/>
  <c r="BH26" i="67"/>
  <c r="BH24" i="67"/>
  <c r="BH20" i="67"/>
  <c r="BH21" i="67"/>
  <c r="BH22" i="67"/>
  <c r="BH19" i="67"/>
  <c r="BH17" i="67"/>
  <c r="BH15" i="67"/>
  <c r="BH14" i="67"/>
  <c r="BB29" i="67"/>
  <c r="BB30" i="67"/>
  <c r="BB28" i="67"/>
  <c r="BB24" i="67"/>
  <c r="BB22" i="67"/>
  <c r="BB21" i="67"/>
  <c r="BB20" i="67"/>
  <c r="BB19" i="67"/>
  <c r="BB17" i="67"/>
  <c r="BI14" i="67"/>
  <c r="AD18" i="66"/>
  <c r="AD16" i="66"/>
  <c r="AD14" i="66"/>
  <c r="M27" i="66" s="1"/>
  <c r="AG16" i="66"/>
  <c r="AG18" i="66"/>
  <c r="AG14" i="66"/>
  <c r="L75" i="67" l="1"/>
  <c r="CQ17" i="67"/>
  <c r="M49" i="66"/>
  <c r="M42" i="66"/>
  <c r="B505" i="93"/>
  <c r="B463" i="93"/>
  <c r="B479" i="93"/>
  <c r="B495" i="93"/>
  <c r="B511" i="93"/>
  <c r="B527" i="93"/>
  <c r="B543" i="93"/>
  <c r="B469" i="93"/>
  <c r="B501" i="93"/>
  <c r="B533" i="93"/>
  <c r="B462" i="93"/>
  <c r="B494" i="93"/>
  <c r="B526" i="93"/>
  <c r="B456" i="93"/>
  <c r="B472" i="93"/>
  <c r="B488" i="93"/>
  <c r="B504" i="93"/>
  <c r="B520" i="93"/>
  <c r="B536" i="93"/>
  <c r="B552" i="93"/>
  <c r="B481" i="93"/>
  <c r="B513" i="93"/>
  <c r="B545" i="93"/>
  <c r="B474" i="93"/>
  <c r="B506" i="93"/>
  <c r="B538" i="93"/>
  <c r="B467" i="93"/>
  <c r="B483" i="93"/>
  <c r="B499" i="93"/>
  <c r="B515" i="93"/>
  <c r="B531" i="93"/>
  <c r="B547" i="93"/>
  <c r="B477" i="93"/>
  <c r="B509" i="93"/>
  <c r="B541" i="93"/>
  <c r="B470" i="93"/>
  <c r="B502" i="93"/>
  <c r="B534" i="93"/>
  <c r="B460" i="93"/>
  <c r="B476" i="93"/>
  <c r="B492" i="93"/>
  <c r="B508" i="93"/>
  <c r="B524" i="93"/>
  <c r="B540" i="93"/>
  <c r="B457" i="93"/>
  <c r="B489" i="93"/>
  <c r="B521" i="93"/>
  <c r="B453" i="93"/>
  <c r="B482" i="93"/>
  <c r="B514" i="93"/>
  <c r="B546" i="93"/>
  <c r="B455" i="93"/>
  <c r="B471" i="93"/>
  <c r="B487" i="93"/>
  <c r="B503" i="93"/>
  <c r="B519" i="93"/>
  <c r="B535" i="93"/>
  <c r="B551" i="93"/>
  <c r="B485" i="93"/>
  <c r="B517" i="93"/>
  <c r="B549" i="93"/>
  <c r="B478" i="93"/>
  <c r="B510" i="93"/>
  <c r="B542" i="93"/>
  <c r="B464" i="93"/>
  <c r="B480" i="93"/>
  <c r="B496" i="93"/>
  <c r="B512" i="93"/>
  <c r="B528" i="93"/>
  <c r="B544" i="93"/>
  <c r="B465" i="93"/>
  <c r="B497" i="93"/>
  <c r="B529" i="93"/>
  <c r="B458" i="93"/>
  <c r="B490" i="93"/>
  <c r="B522" i="93"/>
  <c r="B459" i="93"/>
  <c r="B475" i="93"/>
  <c r="B491" i="93"/>
  <c r="B507" i="93"/>
  <c r="B523" i="93"/>
  <c r="B539" i="93"/>
  <c r="B461" i="93"/>
  <c r="B493" i="93"/>
  <c r="B525" i="93"/>
  <c r="B454" i="93"/>
  <c r="B486" i="93"/>
  <c r="B518" i="93"/>
  <c r="B550" i="93"/>
  <c r="B468" i="93"/>
  <c r="B484" i="93"/>
  <c r="B500" i="93"/>
  <c r="B516" i="93"/>
  <c r="B532" i="93"/>
  <c r="B548" i="93"/>
  <c r="B473" i="93"/>
  <c r="B537" i="93"/>
  <c r="B466" i="93"/>
  <c r="B498" i="93"/>
  <c r="B530" i="93"/>
  <c r="AZ16" i="66"/>
  <c r="AY14" i="66"/>
  <c r="CO17" i="67"/>
  <c r="B574" i="93" l="1"/>
  <c r="B604" i="93"/>
  <c r="B632" i="93"/>
  <c r="B634" i="93"/>
  <c r="B562" i="93"/>
  <c r="B578" i="93"/>
  <c r="B594" i="93"/>
  <c r="B559" i="93"/>
  <c r="B575" i="93"/>
  <c r="B591" i="93"/>
  <c r="B607" i="93"/>
  <c r="B584" i="93"/>
  <c r="B611" i="93"/>
  <c r="B627" i="93"/>
  <c r="B643" i="93"/>
  <c r="B564" i="93"/>
  <c r="B613" i="93"/>
  <c r="B645" i="93"/>
  <c r="B589" i="93"/>
  <c r="B630" i="93"/>
  <c r="B569" i="93"/>
  <c r="B601" i="93"/>
  <c r="B620" i="93"/>
  <c r="B636" i="93"/>
  <c r="B652" i="93"/>
  <c r="B617" i="93"/>
  <c r="B649" i="93"/>
  <c r="B610" i="93"/>
  <c r="B642" i="93"/>
  <c r="B590" i="93"/>
  <c r="B571" i="93"/>
  <c r="B603" i="93"/>
  <c r="B606" i="93"/>
  <c r="B639" i="93"/>
  <c r="B637" i="93"/>
  <c r="B622" i="93"/>
  <c r="B593" i="93"/>
  <c r="B648" i="93"/>
  <c r="B641" i="93"/>
  <c r="B566" i="93"/>
  <c r="B582" i="93"/>
  <c r="B598" i="93"/>
  <c r="B563" i="93"/>
  <c r="B579" i="93"/>
  <c r="B595" i="93"/>
  <c r="B560" i="93"/>
  <c r="B592" i="93"/>
  <c r="B615" i="93"/>
  <c r="B631" i="93"/>
  <c r="B647" i="93"/>
  <c r="B572" i="93"/>
  <c r="B621" i="93"/>
  <c r="B553" i="93"/>
  <c r="B597" i="93"/>
  <c r="B638" i="93"/>
  <c r="B577" i="93"/>
  <c r="B608" i="93"/>
  <c r="B624" i="93"/>
  <c r="B640" i="93"/>
  <c r="B580" i="93"/>
  <c r="B625" i="93"/>
  <c r="B565" i="93"/>
  <c r="B618" i="93"/>
  <c r="B650" i="93"/>
  <c r="B554" i="93"/>
  <c r="B570" i="93"/>
  <c r="B586" i="93"/>
  <c r="B602" i="93"/>
  <c r="B567" i="93"/>
  <c r="B583" i="93"/>
  <c r="B599" i="93"/>
  <c r="B568" i="93"/>
  <c r="B600" i="93"/>
  <c r="B619" i="93"/>
  <c r="B635" i="93"/>
  <c r="B651" i="93"/>
  <c r="B588" i="93"/>
  <c r="B629" i="93"/>
  <c r="B557" i="93"/>
  <c r="B614" i="93"/>
  <c r="B646" i="93"/>
  <c r="B585" i="93"/>
  <c r="B612" i="93"/>
  <c r="B628" i="93"/>
  <c r="B644" i="93"/>
  <c r="B596" i="93"/>
  <c r="B633" i="93"/>
  <c r="B581" i="93"/>
  <c r="B626" i="93"/>
  <c r="B558" i="93"/>
  <c r="B555" i="93"/>
  <c r="B587" i="93"/>
  <c r="B576" i="93"/>
  <c r="B623" i="93"/>
  <c r="B556" i="93"/>
  <c r="B573" i="93"/>
  <c r="B561" i="93"/>
  <c r="B616" i="93"/>
  <c r="B609" i="93"/>
  <c r="B605" i="93"/>
  <c r="CO19" i="67"/>
  <c r="B703" i="93" l="1"/>
  <c r="B719" i="93"/>
  <c r="B735" i="93"/>
  <c r="B751" i="93"/>
  <c r="B668" i="93"/>
  <c r="B684" i="93"/>
  <c r="B700" i="93"/>
  <c r="B716" i="93"/>
  <c r="B732" i="93"/>
  <c r="B748" i="93"/>
  <c r="B665" i="93"/>
  <c r="B681" i="93"/>
  <c r="B697" i="93"/>
  <c r="B721" i="93"/>
  <c r="B654" i="93"/>
  <c r="B686" i="93"/>
  <c r="B733" i="93"/>
  <c r="B690" i="93"/>
  <c r="B659" i="93"/>
  <c r="B714" i="93"/>
  <c r="B746" i="93"/>
  <c r="B679" i="93"/>
  <c r="B709" i="93"/>
  <c r="B682" i="93"/>
  <c r="B750" i="93"/>
  <c r="B723" i="93"/>
  <c r="B739" i="93"/>
  <c r="B656" i="93"/>
  <c r="B672" i="93"/>
  <c r="B704" i="93"/>
  <c r="B736" i="93"/>
  <c r="B669" i="93"/>
  <c r="B685" i="93"/>
  <c r="B729" i="93"/>
  <c r="B749" i="93"/>
  <c r="B675" i="93"/>
  <c r="B655" i="93"/>
  <c r="B687" i="93"/>
  <c r="B698" i="93"/>
  <c r="B693" i="93"/>
  <c r="B674" i="93"/>
  <c r="B738" i="93"/>
  <c r="B666" i="93"/>
  <c r="B707" i="93"/>
  <c r="B688" i="93"/>
  <c r="B720" i="93"/>
  <c r="B752" i="93"/>
  <c r="B701" i="93"/>
  <c r="B662" i="93"/>
  <c r="B694" i="93"/>
  <c r="B710" i="93"/>
  <c r="B722" i="93"/>
  <c r="B725" i="93"/>
  <c r="B667" i="93"/>
  <c r="B678" i="93"/>
  <c r="B671" i="93"/>
  <c r="B699" i="93"/>
  <c r="B711" i="93"/>
  <c r="B727" i="93"/>
  <c r="B743" i="93"/>
  <c r="B660" i="93"/>
  <c r="B676" i="93"/>
  <c r="B692" i="93"/>
  <c r="B708" i="93"/>
  <c r="B724" i="93"/>
  <c r="B740" i="93"/>
  <c r="B657" i="93"/>
  <c r="B673" i="93"/>
  <c r="B689" i="93"/>
  <c r="B705" i="93"/>
  <c r="B737" i="93"/>
  <c r="B670" i="93"/>
  <c r="B702" i="93"/>
  <c r="B658" i="93"/>
  <c r="B726" i="93"/>
  <c r="B691" i="93"/>
  <c r="B730" i="93"/>
  <c r="B663" i="93"/>
  <c r="B695" i="93"/>
  <c r="B741" i="93"/>
  <c r="B718" i="93"/>
  <c r="B683" i="93"/>
  <c r="B715" i="93"/>
  <c r="B731" i="93"/>
  <c r="B747" i="93"/>
  <c r="B664" i="93"/>
  <c r="B680" i="93"/>
  <c r="B696" i="93"/>
  <c r="B712" i="93"/>
  <c r="B728" i="93"/>
  <c r="B744" i="93"/>
  <c r="B661" i="93"/>
  <c r="B677" i="93"/>
  <c r="B713" i="93"/>
  <c r="B745" i="93"/>
  <c r="B717" i="93"/>
  <c r="B742" i="93"/>
  <c r="B706" i="93"/>
  <c r="B653" i="93"/>
  <c r="B734" i="93"/>
  <c r="AU26" i="67"/>
  <c r="AU22" i="67"/>
  <c r="AU21" i="67"/>
  <c r="AU20" i="67"/>
  <c r="AU19" i="67"/>
  <c r="AU17" i="67"/>
  <c r="AT26" i="67"/>
  <c r="AT22" i="67"/>
  <c r="AT21" i="67"/>
  <c r="AT20" i="67"/>
  <c r="AT19" i="67"/>
  <c r="AT17" i="67"/>
  <c r="AU14" i="67"/>
  <c r="AT14" i="67"/>
  <c r="AR26" i="67"/>
  <c r="AR22" i="67"/>
  <c r="AR21" i="67"/>
  <c r="AR20" i="67"/>
  <c r="AR19" i="67"/>
  <c r="AR17" i="67"/>
  <c r="AR14" i="67"/>
  <c r="AO26" i="67"/>
  <c r="AO22" i="67"/>
  <c r="AO21" i="67"/>
  <c r="AO20" i="67"/>
  <c r="AO19" i="67"/>
  <c r="AO17" i="67"/>
  <c r="AO14" i="67"/>
  <c r="AL26" i="67"/>
  <c r="AL22" i="67"/>
  <c r="AL21" i="67"/>
  <c r="AL20" i="67"/>
  <c r="AL19" i="67"/>
  <c r="AL17" i="67"/>
  <c r="AL14" i="67"/>
  <c r="AI26" i="67"/>
  <c r="AI22" i="67"/>
  <c r="AI21" i="67"/>
  <c r="AI20" i="67"/>
  <c r="AI19" i="67"/>
  <c r="AI17" i="67"/>
  <c r="AI14" i="67"/>
  <c r="AF26" i="67"/>
  <c r="AF22" i="67"/>
  <c r="AF21" i="67"/>
  <c r="AF20" i="67"/>
  <c r="AF19" i="67"/>
  <c r="AF17" i="67"/>
  <c r="AF14" i="67"/>
  <c r="AC26" i="67"/>
  <c r="AC22" i="67"/>
  <c r="AC21" i="67"/>
  <c r="AC20" i="67"/>
  <c r="AC19" i="67"/>
  <c r="AC17" i="67"/>
  <c r="AC14" i="67"/>
  <c r="Z26" i="67"/>
  <c r="Z22" i="67"/>
  <c r="Z21" i="67"/>
  <c r="Z20" i="67"/>
  <c r="Z19" i="67"/>
  <c r="Z17" i="67"/>
  <c r="Z14" i="67"/>
  <c r="W26" i="67"/>
  <c r="W22" i="67"/>
  <c r="W21" i="67"/>
  <c r="W20" i="67"/>
  <c r="W19" i="67"/>
  <c r="W17" i="67"/>
  <c r="W14" i="67"/>
  <c r="T26" i="67"/>
  <c r="T20" i="67"/>
  <c r="T21" i="67"/>
  <c r="T22" i="67"/>
  <c r="T19" i="67"/>
  <c r="T17" i="67"/>
  <c r="T14" i="67"/>
  <c r="Q26" i="67"/>
  <c r="Q20" i="67"/>
  <c r="Q21" i="67"/>
  <c r="Q22" i="67"/>
  <c r="Q19" i="67"/>
  <c r="Q17" i="67"/>
  <c r="Q14" i="67"/>
  <c r="V18" i="66"/>
  <c r="V16" i="66"/>
  <c r="V14" i="66"/>
  <c r="U18" i="66"/>
  <c r="U16" i="66"/>
  <c r="U14" i="66"/>
  <c r="S18" i="66"/>
  <c r="S16" i="66"/>
  <c r="S14" i="66"/>
  <c r="P18" i="66"/>
  <c r="P16" i="66"/>
  <c r="P14" i="66"/>
  <c r="I75" i="67" l="1"/>
  <c r="J27" i="66"/>
  <c r="J42" i="66"/>
  <c r="J49" i="66"/>
  <c r="B754" i="93"/>
  <c r="B770" i="93"/>
  <c r="B786" i="93"/>
  <c r="B802" i="93"/>
  <c r="B818" i="93"/>
  <c r="B834" i="93"/>
  <c r="B850" i="93"/>
  <c r="B767" i="93"/>
  <c r="B783" i="93"/>
  <c r="B799" i="93"/>
  <c r="B815" i="93"/>
  <c r="B831" i="93"/>
  <c r="B847" i="93"/>
  <c r="B776" i="93"/>
  <c r="B808" i="93"/>
  <c r="B840" i="93"/>
  <c r="B796" i="93"/>
  <c r="B852" i="93"/>
  <c r="B789" i="93"/>
  <c r="B845" i="93"/>
  <c r="B785" i="93"/>
  <c r="B817" i="93"/>
  <c r="B849" i="93"/>
  <c r="B804" i="93"/>
  <c r="B797" i="93"/>
  <c r="B798" i="93"/>
  <c r="B846" i="93"/>
  <c r="B795" i="93"/>
  <c r="B768" i="93"/>
  <c r="B832" i="93"/>
  <c r="B781" i="93"/>
  <c r="B809" i="93"/>
  <c r="B773" i="93"/>
  <c r="B758" i="93"/>
  <c r="B774" i="93"/>
  <c r="B790" i="93"/>
  <c r="B806" i="93"/>
  <c r="B822" i="93"/>
  <c r="B838" i="93"/>
  <c r="B755" i="93"/>
  <c r="B771" i="93"/>
  <c r="B787" i="93"/>
  <c r="B803" i="93"/>
  <c r="B819" i="93"/>
  <c r="B835" i="93"/>
  <c r="B851" i="93"/>
  <c r="B784" i="93"/>
  <c r="B816" i="93"/>
  <c r="B848" i="93"/>
  <c r="B812" i="93"/>
  <c r="B757" i="93"/>
  <c r="B805" i="93"/>
  <c r="B761" i="93"/>
  <c r="B793" i="93"/>
  <c r="B825" i="93"/>
  <c r="B756" i="93"/>
  <c r="B828" i="93"/>
  <c r="B821" i="93"/>
  <c r="B782" i="93"/>
  <c r="B830" i="93"/>
  <c r="B779" i="93"/>
  <c r="B827" i="93"/>
  <c r="B800" i="93"/>
  <c r="B836" i="93"/>
  <c r="B777" i="93"/>
  <c r="B788" i="93"/>
  <c r="B762" i="93"/>
  <c r="B778" i="93"/>
  <c r="B794" i="93"/>
  <c r="B810" i="93"/>
  <c r="B826" i="93"/>
  <c r="B842" i="93"/>
  <c r="B759" i="93"/>
  <c r="B775" i="93"/>
  <c r="B791" i="93"/>
  <c r="B807" i="93"/>
  <c r="B823" i="93"/>
  <c r="B839" i="93"/>
  <c r="B760" i="93"/>
  <c r="B792" i="93"/>
  <c r="B824" i="93"/>
  <c r="B764" i="93"/>
  <c r="B820" i="93"/>
  <c r="B765" i="93"/>
  <c r="B813" i="93"/>
  <c r="B769" i="93"/>
  <c r="B801" i="93"/>
  <c r="B833" i="93"/>
  <c r="B772" i="93"/>
  <c r="B844" i="93"/>
  <c r="B837" i="93"/>
  <c r="B766" i="93"/>
  <c r="B814" i="93"/>
  <c r="B763" i="93"/>
  <c r="B811" i="93"/>
  <c r="B843" i="93"/>
  <c r="B780" i="93"/>
  <c r="B829" i="93"/>
  <c r="B841" i="93"/>
  <c r="B753" i="93"/>
  <c r="CC14" i="67"/>
  <c r="CD14" i="67"/>
  <c r="CE14" i="67"/>
  <c r="CF14" i="67"/>
  <c r="CG14" i="67"/>
  <c r="CH14" i="67"/>
  <c r="CI14" i="67"/>
  <c r="CJ14" i="67"/>
  <c r="CK14" i="67"/>
  <c r="CB14" i="67"/>
  <c r="M16" i="66"/>
  <c r="M14" i="66"/>
  <c r="AR14" i="66" s="1"/>
  <c r="B854" i="93" l="1"/>
  <c r="B859" i="93"/>
  <c r="B870" i="93"/>
  <c r="B886" i="93"/>
  <c r="B902" i="93"/>
  <c r="B918" i="93"/>
  <c r="B934" i="93"/>
  <c r="B950" i="93"/>
  <c r="B875" i="93"/>
  <c r="B891" i="93"/>
  <c r="B907" i="93"/>
  <c r="B923" i="93"/>
  <c r="B939" i="93"/>
  <c r="B864" i="93"/>
  <c r="B896" i="93"/>
  <c r="B928" i="93"/>
  <c r="B856" i="93"/>
  <c r="B916" i="93"/>
  <c r="B885" i="93"/>
  <c r="B949" i="93"/>
  <c r="B889" i="93"/>
  <c r="B921" i="93"/>
  <c r="B853" i="93"/>
  <c r="B924" i="93"/>
  <c r="B893" i="93"/>
  <c r="B855" i="93"/>
  <c r="B930" i="93"/>
  <c r="B887" i="93"/>
  <c r="B935" i="93"/>
  <c r="B920" i="93"/>
  <c r="B869" i="93"/>
  <c r="B913" i="93"/>
  <c r="B877" i="93"/>
  <c r="B858" i="93"/>
  <c r="B863" i="93"/>
  <c r="B874" i="93"/>
  <c r="B890" i="93"/>
  <c r="B906" i="93"/>
  <c r="B922" i="93"/>
  <c r="B938" i="93"/>
  <c r="B861" i="93"/>
  <c r="B879" i="93"/>
  <c r="B895" i="93"/>
  <c r="B911" i="93"/>
  <c r="B927" i="93"/>
  <c r="B943" i="93"/>
  <c r="B872" i="93"/>
  <c r="B904" i="93"/>
  <c r="B936" i="93"/>
  <c r="B876" i="93"/>
  <c r="B932" i="93"/>
  <c r="B901" i="93"/>
  <c r="B865" i="93"/>
  <c r="B897" i="93"/>
  <c r="B929" i="93"/>
  <c r="B868" i="93"/>
  <c r="B940" i="93"/>
  <c r="B909" i="93"/>
  <c r="B866" i="93"/>
  <c r="B898" i="93"/>
  <c r="B946" i="93"/>
  <c r="B903" i="93"/>
  <c r="B888" i="93"/>
  <c r="B908" i="93"/>
  <c r="B881" i="93"/>
  <c r="B900" i="93"/>
  <c r="B862" i="93"/>
  <c r="B860" i="93"/>
  <c r="B878" i="93"/>
  <c r="B894" i="93"/>
  <c r="B910" i="93"/>
  <c r="B926" i="93"/>
  <c r="B942" i="93"/>
  <c r="B867" i="93"/>
  <c r="B883" i="93"/>
  <c r="B899" i="93"/>
  <c r="B915" i="93"/>
  <c r="B931" i="93"/>
  <c r="B947" i="93"/>
  <c r="B880" i="93"/>
  <c r="B912" i="93"/>
  <c r="B944" i="93"/>
  <c r="B892" i="93"/>
  <c r="B948" i="93"/>
  <c r="B917" i="93"/>
  <c r="B873" i="93"/>
  <c r="B905" i="93"/>
  <c r="B937" i="93"/>
  <c r="B884" i="93"/>
  <c r="B857" i="93"/>
  <c r="B925" i="93"/>
  <c r="B882" i="93"/>
  <c r="B914" i="93"/>
  <c r="B871" i="93"/>
  <c r="B919" i="93"/>
  <c r="B951" i="93"/>
  <c r="B952" i="93"/>
  <c r="B933" i="93"/>
  <c r="B945" i="93"/>
  <c r="B941" i="93"/>
  <c r="AH18" i="66"/>
  <c r="AH16" i="66"/>
  <c r="AH14" i="66"/>
  <c r="N27" i="66" s="1"/>
  <c r="BI31" i="67"/>
  <c r="BI30" i="67"/>
  <c r="BI29" i="67"/>
  <c r="BI28" i="67"/>
  <c r="BI24" i="67"/>
  <c r="M75" i="67" s="1"/>
  <c r="BI26" i="67"/>
  <c r="BI20" i="67"/>
  <c r="BI21" i="67"/>
  <c r="BI22" i="67"/>
  <c r="BI19" i="67"/>
  <c r="BI17" i="67"/>
  <c r="BI15" i="67"/>
  <c r="N49" i="66" l="1"/>
  <c r="N42" i="66"/>
  <c r="B954" i="93"/>
  <c r="B970" i="93"/>
  <c r="B986" i="93"/>
  <c r="B1002" i="93"/>
  <c r="B1018" i="93"/>
  <c r="B1034" i="93"/>
  <c r="B1050" i="93"/>
  <c r="B967" i="93"/>
  <c r="B983" i="93"/>
  <c r="B999" i="93"/>
  <c r="B1015" i="93"/>
  <c r="B1031" i="93"/>
  <c r="B1047" i="93"/>
  <c r="B972" i="93"/>
  <c r="B1004" i="93"/>
  <c r="B1036" i="93"/>
  <c r="B965" i="93"/>
  <c r="B997" i="93"/>
  <c r="B1029" i="93"/>
  <c r="B968" i="93"/>
  <c r="B1032" i="93"/>
  <c r="B1008" i="93"/>
  <c r="B1041" i="93"/>
  <c r="B1017" i="93"/>
  <c r="B1024" i="93"/>
  <c r="B984" i="93"/>
  <c r="B969" i="93"/>
  <c r="B961" i="93"/>
  <c r="B982" i="93"/>
  <c r="B1046" i="93"/>
  <c r="B995" i="93"/>
  <c r="B1043" i="93"/>
  <c r="B1028" i="93"/>
  <c r="B1021" i="93"/>
  <c r="B992" i="93"/>
  <c r="B1025" i="93"/>
  <c r="B958" i="93"/>
  <c r="B974" i="93"/>
  <c r="B990" i="93"/>
  <c r="B1006" i="93"/>
  <c r="B1022" i="93"/>
  <c r="B1038" i="93"/>
  <c r="B955" i="93"/>
  <c r="B971" i="93"/>
  <c r="B987" i="93"/>
  <c r="B1003" i="93"/>
  <c r="B1019" i="93"/>
  <c r="B1035" i="93"/>
  <c r="B1051" i="93"/>
  <c r="B980" i="93"/>
  <c r="B1012" i="93"/>
  <c r="B1044" i="93"/>
  <c r="B973" i="93"/>
  <c r="B1005" i="93"/>
  <c r="B1037" i="93"/>
  <c r="B1048" i="93"/>
  <c r="B1040" i="93"/>
  <c r="B1033" i="93"/>
  <c r="B966" i="93"/>
  <c r="B1014" i="93"/>
  <c r="B963" i="93"/>
  <c r="B1011" i="93"/>
  <c r="B964" i="93"/>
  <c r="B957" i="93"/>
  <c r="B953" i="93"/>
  <c r="B1001" i="93"/>
  <c r="B962" i="93"/>
  <c r="B978" i="93"/>
  <c r="B994" i="93"/>
  <c r="B1010" i="93"/>
  <c r="B1026" i="93"/>
  <c r="B1042" i="93"/>
  <c r="B959" i="93"/>
  <c r="B975" i="93"/>
  <c r="B991" i="93"/>
  <c r="B1007" i="93"/>
  <c r="B1023" i="93"/>
  <c r="B1039" i="93"/>
  <c r="B956" i="93"/>
  <c r="B988" i="93"/>
  <c r="B1020" i="93"/>
  <c r="B1052" i="93"/>
  <c r="B981" i="93"/>
  <c r="B1013" i="93"/>
  <c r="B1045" i="93"/>
  <c r="B1000" i="93"/>
  <c r="B976" i="93"/>
  <c r="B977" i="93"/>
  <c r="B985" i="93"/>
  <c r="B1049" i="93"/>
  <c r="B993" i="93"/>
  <c r="B998" i="93"/>
  <c r="B1030" i="93"/>
  <c r="B979" i="93"/>
  <c r="B1027" i="93"/>
  <c r="B996" i="93"/>
  <c r="B989" i="93"/>
  <c r="B1016" i="93"/>
  <c r="B1009" i="93"/>
  <c r="B960" i="93"/>
  <c r="N15" i="67"/>
  <c r="N14" i="67"/>
  <c r="J31" i="67"/>
  <c r="J30" i="67"/>
  <c r="J29" i="67"/>
  <c r="J28" i="67"/>
  <c r="J24" i="67"/>
  <c r="J22" i="67"/>
  <c r="J21" i="67"/>
  <c r="J20" i="67"/>
  <c r="J19" i="67"/>
  <c r="J17" i="67"/>
  <c r="D60" i="77"/>
  <c r="B1054" i="93" l="1"/>
  <c r="B1070" i="93"/>
  <c r="B1086" i="93"/>
  <c r="B1102" i="93"/>
  <c r="B1118" i="93"/>
  <c r="B1134" i="93"/>
  <c r="B1150" i="93"/>
  <c r="B1067" i="93"/>
  <c r="B1083" i="93"/>
  <c r="B1099" i="93"/>
  <c r="B1115" i="93"/>
  <c r="B1131" i="93"/>
  <c r="B1147" i="93"/>
  <c r="B1076" i="93"/>
  <c r="B1108" i="93"/>
  <c r="B1140" i="93"/>
  <c r="B1077" i="93"/>
  <c r="B1109" i="93"/>
  <c r="B1141" i="93"/>
  <c r="B1088" i="93"/>
  <c r="B1152" i="93"/>
  <c r="B1128" i="93"/>
  <c r="B1057" i="93"/>
  <c r="B1121" i="93"/>
  <c r="B1065" i="93"/>
  <c r="B1098" i="93"/>
  <c r="B1146" i="93"/>
  <c r="B1095" i="93"/>
  <c r="B1068" i="93"/>
  <c r="B1069" i="93"/>
  <c r="B1072" i="93"/>
  <c r="B1145" i="93"/>
  <c r="B1064" i="93"/>
  <c r="B1058" i="93"/>
  <c r="B1074" i="93"/>
  <c r="B1090" i="93"/>
  <c r="B1106" i="93"/>
  <c r="B1122" i="93"/>
  <c r="B1138" i="93"/>
  <c r="B1055" i="93"/>
  <c r="B1071" i="93"/>
  <c r="B1087" i="93"/>
  <c r="B1103" i="93"/>
  <c r="B1119" i="93"/>
  <c r="B1135" i="93"/>
  <c r="B1151" i="93"/>
  <c r="B1084" i="93"/>
  <c r="B1116" i="93"/>
  <c r="B1148" i="93"/>
  <c r="B1085" i="93"/>
  <c r="B1117" i="93"/>
  <c r="B1149" i="93"/>
  <c r="B1104" i="93"/>
  <c r="B1080" i="93"/>
  <c r="B1144" i="93"/>
  <c r="B1073" i="93"/>
  <c r="B1137" i="93"/>
  <c r="B1081" i="93"/>
  <c r="B1066" i="93"/>
  <c r="B1114" i="93"/>
  <c r="B1063" i="93"/>
  <c r="B1111" i="93"/>
  <c r="B1100" i="93"/>
  <c r="B1101" i="93"/>
  <c r="B1136" i="93"/>
  <c r="B1105" i="93"/>
  <c r="B1062" i="93"/>
  <c r="B1078" i="93"/>
  <c r="B1094" i="93"/>
  <c r="B1110" i="93"/>
  <c r="B1126" i="93"/>
  <c r="B1142" i="93"/>
  <c r="B1059" i="93"/>
  <c r="B1075" i="93"/>
  <c r="B1091" i="93"/>
  <c r="B1107" i="93"/>
  <c r="B1123" i="93"/>
  <c r="B1139" i="93"/>
  <c r="B1060" i="93"/>
  <c r="B1092" i="93"/>
  <c r="B1124" i="93"/>
  <c r="B1061" i="93"/>
  <c r="B1093" i="93"/>
  <c r="B1125" i="93"/>
  <c r="B1056" i="93"/>
  <c r="B1120" i="93"/>
  <c r="B1096" i="93"/>
  <c r="B1097" i="93"/>
  <c r="B1089" i="93"/>
  <c r="B1053" i="93"/>
  <c r="B1113" i="93"/>
  <c r="B1082" i="93"/>
  <c r="B1130" i="93"/>
  <c r="B1079" i="93"/>
  <c r="B1127" i="93"/>
  <c r="B1143" i="93"/>
  <c r="B1132" i="93"/>
  <c r="B1133" i="93"/>
  <c r="B1112" i="93"/>
  <c r="B1129" i="93"/>
  <c r="L31" i="67"/>
  <c r="M24" i="67"/>
  <c r="M20" i="67"/>
  <c r="M21" i="67"/>
  <c r="M22" i="67"/>
  <c r="M19" i="67"/>
  <c r="M17" i="67"/>
  <c r="M31" i="67"/>
  <c r="M28" i="67"/>
  <c r="M29" i="67"/>
  <c r="M30" i="67"/>
  <c r="M26" i="67"/>
  <c r="M15" i="67"/>
  <c r="M14" i="67"/>
  <c r="O14" i="67"/>
  <c r="O15" i="67"/>
  <c r="O26" i="67"/>
  <c r="O31" i="67"/>
  <c r="O29" i="67"/>
  <c r="O30" i="67"/>
  <c r="O28" i="67"/>
  <c r="O24" i="67"/>
  <c r="O20" i="67"/>
  <c r="O21" i="67"/>
  <c r="O22" i="67"/>
  <c r="O19" i="67"/>
  <c r="O17" i="67"/>
  <c r="K29" i="67"/>
  <c r="K30" i="67"/>
  <c r="K28" i="67"/>
  <c r="K24" i="67"/>
  <c r="F75" i="67" s="1"/>
  <c r="K21" i="67"/>
  <c r="K22" i="67"/>
  <c r="K20" i="67"/>
  <c r="K19" i="67"/>
  <c r="K17" i="67"/>
  <c r="I31" i="67"/>
  <c r="I30" i="67"/>
  <c r="I29" i="67"/>
  <c r="I28" i="67"/>
  <c r="I24" i="67"/>
  <c r="E75" i="67" s="1"/>
  <c r="I22" i="67"/>
  <c r="I21" i="67"/>
  <c r="I20" i="67"/>
  <c r="I19" i="67"/>
  <c r="I17" i="67"/>
  <c r="CM17" i="67" s="1"/>
  <c r="G75" i="67" l="1"/>
  <c r="B1154" i="93"/>
  <c r="B1170" i="93"/>
  <c r="B1186" i="93"/>
  <c r="B1202" i="93"/>
  <c r="B1218" i="93"/>
  <c r="B1234" i="93"/>
  <c r="B1250" i="93"/>
  <c r="B1167" i="93"/>
  <c r="B1183" i="93"/>
  <c r="B1199" i="93"/>
  <c r="B1215" i="93"/>
  <c r="B1231" i="93"/>
  <c r="B1247" i="93"/>
  <c r="B1172" i="93"/>
  <c r="B1204" i="93"/>
  <c r="B1236" i="93"/>
  <c r="B1165" i="93"/>
  <c r="B1197" i="93"/>
  <c r="B1229" i="93"/>
  <c r="B1160" i="93"/>
  <c r="B1224" i="93"/>
  <c r="B1200" i="93"/>
  <c r="B1185" i="93"/>
  <c r="B1177" i="93"/>
  <c r="B1241" i="93"/>
  <c r="B1214" i="93"/>
  <c r="B1163" i="93"/>
  <c r="B1211" i="93"/>
  <c r="B1164" i="93"/>
  <c r="B1157" i="93"/>
  <c r="B1153" i="93"/>
  <c r="B1248" i="93"/>
  <c r="B1233" i="93"/>
  <c r="B1158" i="93"/>
  <c r="B1174" i="93"/>
  <c r="B1190" i="93"/>
  <c r="B1206" i="93"/>
  <c r="B1222" i="93"/>
  <c r="B1238" i="93"/>
  <c r="B1155" i="93"/>
  <c r="B1171" i="93"/>
  <c r="B1187" i="93"/>
  <c r="B1203" i="93"/>
  <c r="B1219" i="93"/>
  <c r="B1235" i="93"/>
  <c r="B1251" i="93"/>
  <c r="B1180" i="93"/>
  <c r="B1212" i="93"/>
  <c r="B1244" i="93"/>
  <c r="B1173" i="93"/>
  <c r="B1205" i="93"/>
  <c r="B1237" i="93"/>
  <c r="B1176" i="93"/>
  <c r="B1240" i="93"/>
  <c r="B1216" i="93"/>
  <c r="B1217" i="93"/>
  <c r="B1193" i="93"/>
  <c r="B1169" i="93"/>
  <c r="B1182" i="93"/>
  <c r="B1230" i="93"/>
  <c r="B1179" i="93"/>
  <c r="B1227" i="93"/>
  <c r="B1196" i="93"/>
  <c r="B1189" i="93"/>
  <c r="B1184" i="93"/>
  <c r="B1225" i="93"/>
  <c r="B1162" i="93"/>
  <c r="B1178" i="93"/>
  <c r="B1194" i="93"/>
  <c r="B1210" i="93"/>
  <c r="B1226" i="93"/>
  <c r="B1242" i="93"/>
  <c r="B1159" i="93"/>
  <c r="B1175" i="93"/>
  <c r="B1191" i="93"/>
  <c r="B1207" i="93"/>
  <c r="B1223" i="93"/>
  <c r="B1239" i="93"/>
  <c r="B1156" i="93"/>
  <c r="B1188" i="93"/>
  <c r="B1220" i="93"/>
  <c r="B1252" i="93"/>
  <c r="B1181" i="93"/>
  <c r="B1213" i="93"/>
  <c r="B1245" i="93"/>
  <c r="B1192" i="93"/>
  <c r="B1168" i="93"/>
  <c r="B1232" i="93"/>
  <c r="B1249" i="93"/>
  <c r="B1209" i="93"/>
  <c r="B1201" i="93"/>
  <c r="B1166" i="93"/>
  <c r="B1198" i="93"/>
  <c r="B1246" i="93"/>
  <c r="B1195" i="93"/>
  <c r="B1243" i="93"/>
  <c r="B1228" i="93"/>
  <c r="B1221" i="93"/>
  <c r="B1208" i="93"/>
  <c r="B1161" i="93"/>
  <c r="CL17" i="67"/>
  <c r="K18" i="66"/>
  <c r="K16" i="66"/>
  <c r="K14" i="66"/>
  <c r="H27" i="66" s="1"/>
  <c r="J18" i="66"/>
  <c r="J16" i="66"/>
  <c r="J14" i="66"/>
  <c r="G27" i="66" s="1"/>
  <c r="I18" i="66"/>
  <c r="I16" i="66"/>
  <c r="AV16" i="66" s="1"/>
  <c r="I14" i="66"/>
  <c r="F27" i="66" s="1"/>
  <c r="G49" i="66" l="1"/>
  <c r="G42" i="66"/>
  <c r="H49" i="66"/>
  <c r="H42" i="66"/>
  <c r="F42" i="66"/>
  <c r="F49" i="66"/>
  <c r="B1254" i="93"/>
  <c r="B1270" i="93"/>
  <c r="B1286" i="93"/>
  <c r="B1302" i="93"/>
  <c r="B1318" i="93"/>
  <c r="B1334" i="93"/>
  <c r="B1350" i="93"/>
  <c r="B1267" i="93"/>
  <c r="B1283" i="93"/>
  <c r="B1299" i="93"/>
  <c r="B1315" i="93"/>
  <c r="B1331" i="93"/>
  <c r="B1347" i="93"/>
  <c r="B1276" i="93"/>
  <c r="B1308" i="93"/>
  <c r="B1340" i="93"/>
  <c r="B1277" i="93"/>
  <c r="B1309" i="93"/>
  <c r="B1341" i="93"/>
  <c r="B1296" i="93"/>
  <c r="B1256" i="93"/>
  <c r="B1320" i="93"/>
  <c r="B1289" i="93"/>
  <c r="B1281" i="93"/>
  <c r="B1345" i="93"/>
  <c r="B1314" i="93"/>
  <c r="B1263" i="93"/>
  <c r="B1311" i="93"/>
  <c r="B1300" i="93"/>
  <c r="B1333" i="93"/>
  <c r="B1304" i="93"/>
  <c r="B1329" i="93"/>
  <c r="B1258" i="93"/>
  <c r="B1274" i="93"/>
  <c r="B1290" i="93"/>
  <c r="B1306" i="93"/>
  <c r="B1322" i="93"/>
  <c r="B1338" i="93"/>
  <c r="B1255" i="93"/>
  <c r="B1271" i="93"/>
  <c r="B1287" i="93"/>
  <c r="B1303" i="93"/>
  <c r="B1319" i="93"/>
  <c r="B1335" i="93"/>
  <c r="B1351" i="93"/>
  <c r="B1284" i="93"/>
  <c r="B1316" i="93"/>
  <c r="B1348" i="93"/>
  <c r="B1285" i="93"/>
  <c r="B1317" i="93"/>
  <c r="B1349" i="93"/>
  <c r="B1312" i="93"/>
  <c r="B1272" i="93"/>
  <c r="B1336" i="93"/>
  <c r="B1321" i="93"/>
  <c r="B1297" i="93"/>
  <c r="B1273" i="93"/>
  <c r="B1282" i="93"/>
  <c r="B1330" i="93"/>
  <c r="B1279" i="93"/>
  <c r="B1327" i="93"/>
  <c r="B1268" i="93"/>
  <c r="B1269" i="93"/>
  <c r="B1344" i="93"/>
  <c r="B1265" i="93"/>
  <c r="B1262" i="93"/>
  <c r="B1278" i="93"/>
  <c r="B1294" i="93"/>
  <c r="B1310" i="93"/>
  <c r="B1326" i="93"/>
  <c r="B1342" i="93"/>
  <c r="B1259" i="93"/>
  <c r="B1275" i="93"/>
  <c r="B1291" i="93"/>
  <c r="B1307" i="93"/>
  <c r="B1323" i="93"/>
  <c r="B1339" i="93"/>
  <c r="B1260" i="93"/>
  <c r="B1292" i="93"/>
  <c r="B1324" i="93"/>
  <c r="B1261" i="93"/>
  <c r="B1293" i="93"/>
  <c r="B1325" i="93"/>
  <c r="B1264" i="93"/>
  <c r="B1328" i="93"/>
  <c r="B1288" i="93"/>
  <c r="B1352" i="93"/>
  <c r="B1253" i="93"/>
  <c r="B1313" i="93"/>
  <c r="B1305" i="93"/>
  <c r="B1266" i="93"/>
  <c r="B1298" i="93"/>
  <c r="B1346" i="93"/>
  <c r="B1295" i="93"/>
  <c r="B1343" i="93"/>
  <c r="B1332" i="93"/>
  <c r="B1301" i="93"/>
  <c r="B1280" i="93"/>
  <c r="B1257" i="93"/>
  <c r="B1337" i="93"/>
  <c r="CI20" i="67"/>
  <c r="AD26" i="67"/>
  <c r="AA26" i="67"/>
  <c r="X26" i="67"/>
  <c r="U26" i="67"/>
  <c r="BR14" i="67"/>
  <c r="T14" i="66"/>
  <c r="AJ26" i="67"/>
  <c r="AG26" i="67"/>
  <c r="B1355" i="93" l="1"/>
  <c r="B1370" i="93"/>
  <c r="B1386" i="93"/>
  <c r="B1402" i="93"/>
  <c r="B1418" i="93"/>
  <c r="B1434" i="93"/>
  <c r="B1450" i="93"/>
  <c r="B1367" i="93"/>
  <c r="B1383" i="93"/>
  <c r="B1399" i="93"/>
  <c r="B1415" i="93"/>
  <c r="B1431" i="93"/>
  <c r="B1447" i="93"/>
  <c r="B1372" i="93"/>
  <c r="B1404" i="93"/>
  <c r="B1436" i="93"/>
  <c r="B1365" i="93"/>
  <c r="B1397" i="93"/>
  <c r="B1429" i="93"/>
  <c r="B1368" i="93"/>
  <c r="B1432" i="93"/>
  <c r="B1392" i="93"/>
  <c r="B1377" i="93"/>
  <c r="B1401" i="93"/>
  <c r="B1361" i="93"/>
  <c r="B1398" i="93"/>
  <c r="B1446" i="93"/>
  <c r="B1411" i="93"/>
  <c r="B1364" i="93"/>
  <c r="B1428" i="93"/>
  <c r="B1421" i="93"/>
  <c r="B1376" i="93"/>
  <c r="B1449" i="93"/>
  <c r="B1358" i="93"/>
  <c r="B1374" i="93"/>
  <c r="B1390" i="93"/>
  <c r="B1406" i="93"/>
  <c r="B1422" i="93"/>
  <c r="B1438" i="93"/>
  <c r="B1354" i="93"/>
  <c r="B1371" i="93"/>
  <c r="B1387" i="93"/>
  <c r="B1403" i="93"/>
  <c r="B1419" i="93"/>
  <c r="B1435" i="93"/>
  <c r="B1451" i="93"/>
  <c r="B1380" i="93"/>
  <c r="B1412" i="93"/>
  <c r="B1444" i="93"/>
  <c r="B1373" i="93"/>
  <c r="B1405" i="93"/>
  <c r="B1437" i="93"/>
  <c r="B1384" i="93"/>
  <c r="B1448" i="93"/>
  <c r="B1408" i="93"/>
  <c r="B1425" i="93"/>
  <c r="B1417" i="93"/>
  <c r="B1393" i="93"/>
  <c r="B1366" i="93"/>
  <c r="B1414" i="93"/>
  <c r="B1379" i="93"/>
  <c r="B1443" i="93"/>
  <c r="B1357" i="93"/>
  <c r="B1416" i="93"/>
  <c r="B1385" i="93"/>
  <c r="B1362" i="93"/>
  <c r="B1378" i="93"/>
  <c r="B1394" i="93"/>
  <c r="B1410" i="93"/>
  <c r="B1426" i="93"/>
  <c r="B1442" i="93"/>
  <c r="B1359" i="93"/>
  <c r="B1375" i="93"/>
  <c r="B1391" i="93"/>
  <c r="B1407" i="93"/>
  <c r="B1423" i="93"/>
  <c r="B1439" i="93"/>
  <c r="B1356" i="93"/>
  <c r="B1388" i="93"/>
  <c r="B1420" i="93"/>
  <c r="B1452" i="93"/>
  <c r="B1381" i="93"/>
  <c r="B1413" i="93"/>
  <c r="B1445" i="93"/>
  <c r="B1400" i="93"/>
  <c r="B1360" i="93"/>
  <c r="B1424" i="93"/>
  <c r="B1369" i="93"/>
  <c r="B1433" i="93"/>
  <c r="B1409" i="93"/>
  <c r="B1382" i="93"/>
  <c r="B1430" i="93"/>
  <c r="B1363" i="93"/>
  <c r="B1395" i="93"/>
  <c r="B1427" i="93"/>
  <c r="B1396" i="93"/>
  <c r="B1389" i="93"/>
  <c r="B1353" i="93"/>
  <c r="B1440" i="93"/>
  <c r="B1441" i="93"/>
  <c r="G40" i="71"/>
  <c r="B1455" i="93" l="1"/>
  <c r="B1471" i="93"/>
  <c r="B1487" i="93"/>
  <c r="B1503" i="93"/>
  <c r="B1519" i="93"/>
  <c r="B1535" i="93"/>
  <c r="B1551" i="93"/>
  <c r="B1468" i="93"/>
  <c r="B1484" i="93"/>
  <c r="B1500" i="93"/>
  <c r="B1516" i="93"/>
  <c r="B1532" i="93"/>
  <c r="B1548" i="93"/>
  <c r="B1473" i="93"/>
  <c r="B1505" i="93"/>
  <c r="B1537" i="93"/>
  <c r="B1466" i="93"/>
  <c r="B1498" i="93"/>
  <c r="B1530" i="93"/>
  <c r="B1477" i="93"/>
  <c r="B1541" i="93"/>
  <c r="B1510" i="93"/>
  <c r="B1517" i="93"/>
  <c r="B1533" i="93"/>
  <c r="B1518" i="93"/>
  <c r="B1499" i="93"/>
  <c r="B1547" i="93"/>
  <c r="B1496" i="93"/>
  <c r="B1544" i="93"/>
  <c r="B1529" i="93"/>
  <c r="B1522" i="93"/>
  <c r="B1494" i="93"/>
  <c r="B1486" i="93"/>
  <c r="B1459" i="93"/>
  <c r="B1475" i="93"/>
  <c r="B1491" i="93"/>
  <c r="B1507" i="93"/>
  <c r="B1523" i="93"/>
  <c r="B1539" i="93"/>
  <c r="B1456" i="93"/>
  <c r="B1472" i="93"/>
  <c r="B1488" i="93"/>
  <c r="B1504" i="93"/>
  <c r="B1520" i="93"/>
  <c r="B1536" i="93"/>
  <c r="B1552" i="93"/>
  <c r="B1481" i="93"/>
  <c r="B1513" i="93"/>
  <c r="B1545" i="93"/>
  <c r="B1474" i="93"/>
  <c r="B1506" i="93"/>
  <c r="B1538" i="93"/>
  <c r="B1493" i="93"/>
  <c r="B1462" i="93"/>
  <c r="B1526" i="93"/>
  <c r="B1549" i="93"/>
  <c r="B1502" i="93"/>
  <c r="B1550" i="93"/>
  <c r="B1467" i="93"/>
  <c r="B1515" i="93"/>
  <c r="B1464" i="93"/>
  <c r="B1512" i="93"/>
  <c r="B1465" i="93"/>
  <c r="B1490" i="93"/>
  <c r="B1525" i="93"/>
  <c r="B1501" i="93"/>
  <c r="B1463" i="93"/>
  <c r="B1479" i="93"/>
  <c r="B1495" i="93"/>
  <c r="B1511" i="93"/>
  <c r="B1527" i="93"/>
  <c r="B1543" i="93"/>
  <c r="B1460" i="93"/>
  <c r="B1476" i="93"/>
  <c r="B1492" i="93"/>
  <c r="B1508" i="93"/>
  <c r="B1524" i="93"/>
  <c r="B1540" i="93"/>
  <c r="B1457" i="93"/>
  <c r="B1489" i="93"/>
  <c r="B1521" i="93"/>
  <c r="B1453" i="93"/>
  <c r="B1482" i="93"/>
  <c r="B1514" i="93"/>
  <c r="B1546" i="93"/>
  <c r="B1509" i="93"/>
  <c r="B1478" i="93"/>
  <c r="B1542" i="93"/>
  <c r="B1469" i="93"/>
  <c r="B1454" i="93"/>
  <c r="B1470" i="93"/>
  <c r="B1483" i="93"/>
  <c r="B1531" i="93"/>
  <c r="B1480" i="93"/>
  <c r="B1528" i="93"/>
  <c r="B1497" i="93"/>
  <c r="B1458" i="93"/>
  <c r="B1461" i="93"/>
  <c r="B1485" i="93"/>
  <c r="B1534" i="93"/>
  <c r="H63" i="66"/>
  <c r="M56" i="66"/>
  <c r="M34" i="66"/>
  <c r="L34" i="66"/>
  <c r="K34" i="66"/>
  <c r="H34" i="66"/>
  <c r="G34" i="66"/>
  <c r="B1555" i="93" l="1"/>
  <c r="B1571" i="93"/>
  <c r="B1587" i="93"/>
  <c r="B1603" i="93"/>
  <c r="B1619" i="93"/>
  <c r="B1635" i="93"/>
  <c r="B1651" i="93"/>
  <c r="B1568" i="93"/>
  <c r="B1584" i="93"/>
  <c r="B1600" i="93"/>
  <c r="B1616" i="93"/>
  <c r="B1632" i="93"/>
  <c r="B1648" i="93"/>
  <c r="B1577" i="93"/>
  <c r="B1609" i="93"/>
  <c r="B1641" i="93"/>
  <c r="B1570" i="93"/>
  <c r="B1602" i="93"/>
  <c r="B1634" i="93"/>
  <c r="B1581" i="93"/>
  <c r="B1645" i="93"/>
  <c r="B1614" i="93"/>
  <c r="B1589" i="93"/>
  <c r="B1605" i="93"/>
  <c r="B1622" i="93"/>
  <c r="B1583" i="93"/>
  <c r="B1631" i="93"/>
  <c r="B1580" i="93"/>
  <c r="B1612" i="93"/>
  <c r="B1569" i="93"/>
  <c r="B1562" i="93"/>
  <c r="B1565" i="93"/>
  <c r="B1557" i="93"/>
  <c r="B1638" i="93"/>
  <c r="B1559" i="93"/>
  <c r="B1575" i="93"/>
  <c r="B1591" i="93"/>
  <c r="B1607" i="93"/>
  <c r="B1623" i="93"/>
  <c r="B1639" i="93"/>
  <c r="B1556" i="93"/>
  <c r="B1572" i="93"/>
  <c r="B1588" i="93"/>
  <c r="B1604" i="93"/>
  <c r="B1620" i="93"/>
  <c r="B1636" i="93"/>
  <c r="B1652" i="93"/>
  <c r="B1585" i="93"/>
  <c r="B1617" i="93"/>
  <c r="B1649" i="93"/>
  <c r="B1578" i="93"/>
  <c r="B1610" i="93"/>
  <c r="B1642" i="93"/>
  <c r="B1597" i="93"/>
  <c r="B1566" i="93"/>
  <c r="B1630" i="93"/>
  <c r="B1621" i="93"/>
  <c r="B1637" i="93"/>
  <c r="B1574" i="93"/>
  <c r="B1599" i="93"/>
  <c r="B1564" i="93"/>
  <c r="B1628" i="93"/>
  <c r="B1601" i="93"/>
  <c r="B1594" i="93"/>
  <c r="B1629" i="93"/>
  <c r="B1590" i="93"/>
  <c r="B1563" i="93"/>
  <c r="B1579" i="93"/>
  <c r="B1595" i="93"/>
  <c r="B1611" i="93"/>
  <c r="B1627" i="93"/>
  <c r="B1643" i="93"/>
  <c r="B1560" i="93"/>
  <c r="B1576" i="93"/>
  <c r="B1592" i="93"/>
  <c r="B1608" i="93"/>
  <c r="B1624" i="93"/>
  <c r="B1640" i="93"/>
  <c r="B1561" i="93"/>
  <c r="B1593" i="93"/>
  <c r="B1625" i="93"/>
  <c r="B1554" i="93"/>
  <c r="B1586" i="93"/>
  <c r="B1618" i="93"/>
  <c r="B1650" i="93"/>
  <c r="B1613" i="93"/>
  <c r="B1582" i="93"/>
  <c r="B1646" i="93"/>
  <c r="B1553" i="93"/>
  <c r="B1558" i="93"/>
  <c r="B1606" i="93"/>
  <c r="B1567" i="93"/>
  <c r="B1615" i="93"/>
  <c r="B1647" i="93"/>
  <c r="B1596" i="93"/>
  <c r="B1644" i="93"/>
  <c r="B1633" i="93"/>
  <c r="B1626" i="93"/>
  <c r="B1598" i="93"/>
  <c r="B1573" i="93"/>
  <c r="CO24" i="67"/>
  <c r="B1656" i="93" l="1"/>
  <c r="B1672" i="93"/>
  <c r="B1688" i="93"/>
  <c r="B1704" i="93"/>
  <c r="B1720" i="93"/>
  <c r="B1736" i="93"/>
  <c r="B1665" i="93"/>
  <c r="B1681" i="93"/>
  <c r="B1697" i="93"/>
  <c r="B1713" i="93"/>
  <c r="B1729" i="93"/>
  <c r="B1655" i="93"/>
  <c r="B1687" i="93"/>
  <c r="B1719" i="93"/>
  <c r="B1747" i="93"/>
  <c r="B1674" i="93"/>
  <c r="B1706" i="93"/>
  <c r="B1738" i="93"/>
  <c r="B1667" i="93"/>
  <c r="B1731" i="93"/>
  <c r="B1670" i="93"/>
  <c r="B1734" i="93"/>
  <c r="B1723" i="93"/>
  <c r="B1726" i="93"/>
  <c r="B1739" i="93"/>
  <c r="B1700" i="93"/>
  <c r="B1661" i="93"/>
  <c r="B1725" i="93"/>
  <c r="B1666" i="93"/>
  <c r="B1752" i="93"/>
  <c r="B1718" i="93"/>
  <c r="B1675" i="93"/>
  <c r="B1660" i="93"/>
  <c r="B1676" i="93"/>
  <c r="B1692" i="93"/>
  <c r="B1708" i="93"/>
  <c r="B1724" i="93"/>
  <c r="B1740" i="93"/>
  <c r="B1669" i="93"/>
  <c r="B1685" i="93"/>
  <c r="B1701" i="93"/>
  <c r="B1717" i="93"/>
  <c r="B1733" i="93"/>
  <c r="B1663" i="93"/>
  <c r="B1695" i="93"/>
  <c r="B1727" i="93"/>
  <c r="B1751" i="93"/>
  <c r="B1682" i="93"/>
  <c r="B1714" i="93"/>
  <c r="B1744" i="93"/>
  <c r="B1683" i="93"/>
  <c r="B1745" i="93"/>
  <c r="B1686" i="93"/>
  <c r="B1746" i="93"/>
  <c r="B1749" i="93"/>
  <c r="B1750" i="93"/>
  <c r="B1710" i="93"/>
  <c r="B1668" i="93"/>
  <c r="B1716" i="93"/>
  <c r="B1677" i="93"/>
  <c r="B1741" i="93"/>
  <c r="B1711" i="93"/>
  <c r="B1698" i="93"/>
  <c r="B1715" i="93"/>
  <c r="B1694" i="93"/>
  <c r="B1664" i="93"/>
  <c r="B1680" i="93"/>
  <c r="B1696" i="93"/>
  <c r="B1712" i="93"/>
  <c r="B1728" i="93"/>
  <c r="B1657" i="93"/>
  <c r="B1673" i="93"/>
  <c r="B1689" i="93"/>
  <c r="B1705" i="93"/>
  <c r="B1721" i="93"/>
  <c r="B1737" i="93"/>
  <c r="B1671" i="93"/>
  <c r="B1703" i="93"/>
  <c r="B1735" i="93"/>
  <c r="B1658" i="93"/>
  <c r="B1690" i="93"/>
  <c r="B1722" i="93"/>
  <c r="B1748" i="93"/>
  <c r="B1699" i="93"/>
  <c r="B1653" i="93"/>
  <c r="B1702" i="93"/>
  <c r="B1659" i="93"/>
  <c r="B1662" i="93"/>
  <c r="B1707" i="93"/>
  <c r="B1678" i="93"/>
  <c r="B1684" i="93"/>
  <c r="B1732" i="93"/>
  <c r="B1693" i="93"/>
  <c r="B1709" i="93"/>
  <c r="B1679" i="93"/>
  <c r="B1743" i="93"/>
  <c r="B1730" i="93"/>
  <c r="B1654" i="93"/>
  <c r="B1691" i="93"/>
  <c r="B1742" i="93"/>
  <c r="AS26" i="67"/>
  <c r="AP26" i="67"/>
  <c r="AM26" i="67"/>
  <c r="AS22" i="67"/>
  <c r="AP22" i="67"/>
  <c r="AM22" i="67"/>
  <c r="AS21" i="67"/>
  <c r="AP21" i="67"/>
  <c r="AM21" i="67"/>
  <c r="AS20" i="67"/>
  <c r="AP20" i="67"/>
  <c r="AM20" i="67"/>
  <c r="AS19" i="67"/>
  <c r="AP19" i="67"/>
  <c r="AM19" i="67"/>
  <c r="AS17" i="67"/>
  <c r="AP17" i="67"/>
  <c r="AM17" i="67"/>
  <c r="AA17" i="67"/>
  <c r="X17" i="67"/>
  <c r="U17" i="67"/>
  <c r="AJ17" i="67"/>
  <c r="AG17" i="67"/>
  <c r="AD17" i="67"/>
  <c r="AJ22" i="67"/>
  <c r="AG22" i="67"/>
  <c r="AD22" i="67"/>
  <c r="AJ21" i="67"/>
  <c r="AG21" i="67"/>
  <c r="AD21" i="67"/>
  <c r="AJ20" i="67"/>
  <c r="AG20" i="67"/>
  <c r="AD20" i="67"/>
  <c r="AJ19" i="67"/>
  <c r="AG19" i="67"/>
  <c r="AD19" i="67"/>
  <c r="AA22" i="67"/>
  <c r="X22" i="67"/>
  <c r="U22" i="67"/>
  <c r="AA21" i="67"/>
  <c r="X21" i="67"/>
  <c r="U21" i="67"/>
  <c r="AA20" i="67"/>
  <c r="X20" i="67"/>
  <c r="U20" i="67"/>
  <c r="AA19" i="67"/>
  <c r="X19" i="67"/>
  <c r="U19" i="67"/>
  <c r="AS14" i="67"/>
  <c r="AP14" i="67"/>
  <c r="AM14" i="67"/>
  <c r="AJ14" i="67"/>
  <c r="AG14" i="67"/>
  <c r="AD14" i="67"/>
  <c r="O34" i="66"/>
  <c r="O27" i="66" s="1"/>
  <c r="E56" i="66"/>
  <c r="F56" i="66" s="1"/>
  <c r="O56" i="66"/>
  <c r="E34" i="66"/>
  <c r="B1756" i="93" l="1"/>
  <c r="B1772" i="93"/>
  <c r="B1788" i="93"/>
  <c r="B1804" i="93"/>
  <c r="B1820" i="93"/>
  <c r="B1836" i="93"/>
  <c r="B1852" i="93"/>
  <c r="B1769" i="93"/>
  <c r="B1785" i="93"/>
  <c r="B1801" i="93"/>
  <c r="B1817" i="93"/>
  <c r="B1833" i="93"/>
  <c r="B1849" i="93"/>
  <c r="B1762" i="93"/>
  <c r="B1783" i="93"/>
  <c r="B1815" i="93"/>
  <c r="B1847" i="93"/>
  <c r="B1786" i="93"/>
  <c r="B1818" i="93"/>
  <c r="B1850" i="93"/>
  <c r="B1819" i="93"/>
  <c r="B1790" i="93"/>
  <c r="B1759" i="93"/>
  <c r="B1798" i="93"/>
  <c r="B1814" i="93"/>
  <c r="B1805" i="93"/>
  <c r="B1791" i="93"/>
  <c r="B1794" i="93"/>
  <c r="B1771" i="93"/>
  <c r="B1806" i="93"/>
  <c r="B1830" i="93"/>
  <c r="B1816" i="93"/>
  <c r="B1765" i="93"/>
  <c r="B1813" i="93"/>
  <c r="B1758" i="93"/>
  <c r="B1778" i="93"/>
  <c r="B1803" i="93"/>
  <c r="B1763" i="93"/>
  <c r="B1760" i="93"/>
  <c r="B1776" i="93"/>
  <c r="B1792" i="93"/>
  <c r="B1808" i="93"/>
  <c r="B1824" i="93"/>
  <c r="B1840" i="93"/>
  <c r="B1757" i="93"/>
  <c r="B1773" i="93"/>
  <c r="B1789" i="93"/>
  <c r="B1821" i="93"/>
  <c r="B1837" i="93"/>
  <c r="B1753" i="93"/>
  <c r="B1766" i="93"/>
  <c r="B1823" i="93"/>
  <c r="B1755" i="93"/>
  <c r="B1826" i="93"/>
  <c r="B1835" i="93"/>
  <c r="B1795" i="93"/>
  <c r="B1782" i="93"/>
  <c r="B1784" i="93"/>
  <c r="B1848" i="93"/>
  <c r="B1797" i="93"/>
  <c r="B1845" i="93"/>
  <c r="B1807" i="93"/>
  <c r="B1842" i="93"/>
  <c r="B1838" i="93"/>
  <c r="B1811" i="93"/>
  <c r="B1764" i="93"/>
  <c r="B1780" i="93"/>
  <c r="B1796" i="93"/>
  <c r="B1812" i="93"/>
  <c r="B1828" i="93"/>
  <c r="B1844" i="93"/>
  <c r="B1761" i="93"/>
  <c r="B1777" i="93"/>
  <c r="B1793" i="93"/>
  <c r="B1809" i="93"/>
  <c r="B1825" i="93"/>
  <c r="B1841" i="93"/>
  <c r="B1754" i="93"/>
  <c r="B1767" i="93"/>
  <c r="B1799" i="93"/>
  <c r="B1831" i="93"/>
  <c r="B1770" i="93"/>
  <c r="B1802" i="93"/>
  <c r="B1834" i="93"/>
  <c r="B1787" i="93"/>
  <c r="B1851" i="93"/>
  <c r="B1822" i="93"/>
  <c r="B1827" i="93"/>
  <c r="B1779" i="93"/>
  <c r="B1846" i="93"/>
  <c r="B1768" i="93"/>
  <c r="B1800" i="93"/>
  <c r="B1832" i="93"/>
  <c r="B1781" i="93"/>
  <c r="B1829" i="93"/>
  <c r="B1775" i="93"/>
  <c r="B1839" i="93"/>
  <c r="B1810" i="93"/>
  <c r="B1774" i="93"/>
  <c r="B1843" i="93"/>
  <c r="N34" i="66"/>
  <c r="J34" i="66"/>
  <c r="F34" i="66"/>
  <c r="D12" i="12"/>
  <c r="D47" i="71"/>
  <c r="C31" i="11"/>
  <c r="C23" i="11"/>
  <c r="K29" i="65"/>
  <c r="K30" i="65"/>
  <c r="AQ18" i="66"/>
  <c r="AP18" i="66"/>
  <c r="AQ16" i="66"/>
  <c r="AP16" i="66"/>
  <c r="AO16" i="66"/>
  <c r="AQ14" i="66"/>
  <c r="AP14" i="66"/>
  <c r="AO14" i="66"/>
  <c r="BZ26" i="67"/>
  <c r="BY26" i="67"/>
  <c r="BX26" i="67"/>
  <c r="BW26" i="67"/>
  <c r="BV26" i="67"/>
  <c r="BU26" i="67"/>
  <c r="BT26" i="67"/>
  <c r="BS26" i="67"/>
  <c r="BR26" i="67"/>
  <c r="BQ26" i="67"/>
  <c r="BZ24" i="67"/>
  <c r="BY24" i="67"/>
  <c r="BX24" i="67"/>
  <c r="BW24" i="67"/>
  <c r="BV24" i="67"/>
  <c r="BU24" i="67"/>
  <c r="BT24" i="67"/>
  <c r="BS24" i="67"/>
  <c r="BR24" i="67"/>
  <c r="BQ24" i="67"/>
  <c r="BZ22" i="67"/>
  <c r="BY22" i="67"/>
  <c r="BX22" i="67"/>
  <c r="BW22" i="67"/>
  <c r="BV22" i="67"/>
  <c r="BU22" i="67"/>
  <c r="BT22" i="67"/>
  <c r="BS22" i="67"/>
  <c r="BR22" i="67"/>
  <c r="BQ22" i="67"/>
  <c r="BZ21" i="67"/>
  <c r="BY21" i="67"/>
  <c r="BX21" i="67"/>
  <c r="BW21" i="67"/>
  <c r="BV21" i="67"/>
  <c r="BU21" i="67"/>
  <c r="BT21" i="67"/>
  <c r="BS21" i="67"/>
  <c r="BR21" i="67"/>
  <c r="BQ21" i="67"/>
  <c r="BZ20" i="67"/>
  <c r="BY20" i="67"/>
  <c r="BX20" i="67"/>
  <c r="BW20" i="67"/>
  <c r="BV20" i="67"/>
  <c r="BU20" i="67"/>
  <c r="BT20" i="67"/>
  <c r="BS20" i="67"/>
  <c r="BR20" i="67"/>
  <c r="BQ20" i="67"/>
  <c r="BZ19" i="67"/>
  <c r="BY19" i="67"/>
  <c r="BX19" i="67"/>
  <c r="BW19" i="67"/>
  <c r="BV19" i="67"/>
  <c r="BU19" i="67"/>
  <c r="BT19" i="67"/>
  <c r="BS19" i="67"/>
  <c r="BR19" i="67"/>
  <c r="BQ19" i="67"/>
  <c r="BZ17" i="67"/>
  <c r="BY17" i="67"/>
  <c r="BX17" i="67"/>
  <c r="BW17" i="67"/>
  <c r="BV17" i="67"/>
  <c r="BU17" i="67"/>
  <c r="BT17" i="67"/>
  <c r="BS17" i="67"/>
  <c r="BR17" i="67"/>
  <c r="BQ17" i="67"/>
  <c r="BZ14" i="67"/>
  <c r="BY14" i="67"/>
  <c r="BX14" i="67"/>
  <c r="BW14" i="67"/>
  <c r="BV14" i="67"/>
  <c r="BU14" i="67"/>
  <c r="BT14" i="67"/>
  <c r="BS14" i="67"/>
  <c r="BQ14" i="67"/>
  <c r="B1856" i="93" l="1"/>
  <c r="B1872" i="93"/>
  <c r="B1888" i="93"/>
  <c r="B1904" i="93"/>
  <c r="B1920" i="93"/>
  <c r="B1936" i="93"/>
  <c r="B1952" i="93"/>
  <c r="B1869" i="93"/>
  <c r="B1885" i="93"/>
  <c r="B1901" i="93"/>
  <c r="B1917" i="93"/>
  <c r="B1933" i="93"/>
  <c r="B1949" i="93"/>
  <c r="B1862" i="93"/>
  <c r="B1878" i="93"/>
  <c r="B1894" i="93"/>
  <c r="B1910" i="93"/>
  <c r="B1926" i="93"/>
  <c r="B1942" i="93"/>
  <c r="B1871" i="93"/>
  <c r="B1935" i="93"/>
  <c r="B1891" i="93"/>
  <c r="B1879" i="93"/>
  <c r="B1915" i="93"/>
  <c r="B1863" i="93"/>
  <c r="B1884" i="93"/>
  <c r="B1932" i="93"/>
  <c r="B1881" i="93"/>
  <c r="B1929" i="93"/>
  <c r="B1890" i="93"/>
  <c r="B1938" i="93"/>
  <c r="B1875" i="93"/>
  <c r="B1899" i="93"/>
  <c r="B1860" i="93"/>
  <c r="B1876" i="93"/>
  <c r="B1892" i="93"/>
  <c r="B1908" i="93"/>
  <c r="B1924" i="93"/>
  <c r="B1940" i="93"/>
  <c r="B1857" i="93"/>
  <c r="B1873" i="93"/>
  <c r="B1889" i="93"/>
  <c r="B1905" i="93"/>
  <c r="B1921" i="93"/>
  <c r="B1937" i="93"/>
  <c r="B1853" i="93"/>
  <c r="B1866" i="93"/>
  <c r="B1882" i="93"/>
  <c r="B1898" i="93"/>
  <c r="B1914" i="93"/>
  <c r="B1930" i="93"/>
  <c r="B1946" i="93"/>
  <c r="B1887" i="93"/>
  <c r="B1951" i="93"/>
  <c r="B1907" i="93"/>
  <c r="B1911" i="93"/>
  <c r="B1947" i="93"/>
  <c r="B1927" i="93"/>
  <c r="B1900" i="93"/>
  <c r="B1865" i="93"/>
  <c r="B1913" i="93"/>
  <c r="B1858" i="93"/>
  <c r="B1906" i="93"/>
  <c r="B1855" i="93"/>
  <c r="B1883" i="93"/>
  <c r="B1864" i="93"/>
  <c r="B1880" i="93"/>
  <c r="B1896" i="93"/>
  <c r="B1912" i="93"/>
  <c r="B1928" i="93"/>
  <c r="B1944" i="93"/>
  <c r="B1861" i="93"/>
  <c r="B1877" i="93"/>
  <c r="B1893" i="93"/>
  <c r="B1909" i="93"/>
  <c r="B1925" i="93"/>
  <c r="B1941" i="93"/>
  <c r="B1854" i="93"/>
  <c r="B1870" i="93"/>
  <c r="B1886" i="93"/>
  <c r="B1902" i="93"/>
  <c r="B1918" i="93"/>
  <c r="B1934" i="93"/>
  <c r="B1950" i="93"/>
  <c r="B1903" i="93"/>
  <c r="B1859" i="93"/>
  <c r="B1923" i="93"/>
  <c r="B1943" i="93"/>
  <c r="B1895" i="93"/>
  <c r="B1867" i="93"/>
  <c r="B1868" i="93"/>
  <c r="B1916" i="93"/>
  <c r="B1948" i="93"/>
  <c r="B1897" i="93"/>
  <c r="B1945" i="93"/>
  <c r="B1874" i="93"/>
  <c r="B1922" i="93"/>
  <c r="B1919" i="93"/>
  <c r="B1939" i="93"/>
  <c r="B1931" i="93"/>
  <c r="AW14" i="66"/>
  <c r="AT18" i="66"/>
  <c r="AS18" i="66"/>
  <c r="AT16" i="66"/>
  <c r="AS16" i="66"/>
  <c r="AR16" i="66"/>
  <c r="AT14" i="66"/>
  <c r="AS14" i="66"/>
  <c r="CK26" i="67"/>
  <c r="CJ26" i="67"/>
  <c r="CI26" i="67"/>
  <c r="CH26" i="67"/>
  <c r="CG26" i="67"/>
  <c r="CF26" i="67"/>
  <c r="CE26" i="67"/>
  <c r="CD26" i="67"/>
  <c r="CC26" i="67"/>
  <c r="CK22" i="67"/>
  <c r="CJ22" i="67"/>
  <c r="CI22" i="67"/>
  <c r="CH22" i="67"/>
  <c r="CG22" i="67"/>
  <c r="CF22" i="67"/>
  <c r="CE22" i="67"/>
  <c r="CD22" i="67"/>
  <c r="CC22" i="67"/>
  <c r="CK21" i="67"/>
  <c r="CJ21" i="67"/>
  <c r="CI21" i="67"/>
  <c r="CH21" i="67"/>
  <c r="CG21" i="67"/>
  <c r="CF21" i="67"/>
  <c r="CE21" i="67"/>
  <c r="CD21" i="67"/>
  <c r="CC21" i="67"/>
  <c r="CK20" i="67"/>
  <c r="CJ20" i="67"/>
  <c r="CH20" i="67"/>
  <c r="CG20" i="67"/>
  <c r="CF20" i="67"/>
  <c r="CE20" i="67"/>
  <c r="CD20" i="67"/>
  <c r="CC20" i="67"/>
  <c r="CK19" i="67"/>
  <c r="CJ19" i="67"/>
  <c r="CI19" i="67"/>
  <c r="CH19" i="67"/>
  <c r="CG19" i="67"/>
  <c r="CF19" i="67"/>
  <c r="CE19" i="67"/>
  <c r="CD19" i="67"/>
  <c r="CC19" i="67"/>
  <c r="CK17" i="67"/>
  <c r="CJ17" i="67"/>
  <c r="CI17" i="67"/>
  <c r="CH17" i="67"/>
  <c r="CG17" i="67"/>
  <c r="CF17" i="67"/>
  <c r="CE17" i="67"/>
  <c r="CD17" i="67"/>
  <c r="CC17" i="67"/>
  <c r="CB19" i="67"/>
  <c r="CB26" i="67"/>
  <c r="CB22" i="67"/>
  <c r="CB21" i="67"/>
  <c r="CB20" i="67"/>
  <c r="CB17" i="67"/>
  <c r="CL14" i="67"/>
  <c r="B1954" i="93" l="1"/>
  <c r="B1970" i="93"/>
  <c r="B1986" i="93"/>
  <c r="B2002" i="93"/>
  <c r="B1967" i="93"/>
  <c r="B1983" i="93"/>
  <c r="B1999" i="93"/>
  <c r="B1964" i="93"/>
  <c r="B1980" i="93"/>
  <c r="B1996" i="93"/>
  <c r="B1989" i="93"/>
  <c r="B1965" i="93"/>
  <c r="B1981" i="93"/>
  <c r="B2000" i="93"/>
  <c r="B1985" i="93"/>
  <c r="B1966" i="93"/>
  <c r="B1963" i="93"/>
  <c r="B1960" i="93"/>
  <c r="B1992" i="93"/>
  <c r="B2001" i="93"/>
  <c r="B1958" i="93"/>
  <c r="B1974" i="93"/>
  <c r="B1990" i="93"/>
  <c r="B1955" i="93"/>
  <c r="B1971" i="93"/>
  <c r="B1987" i="93"/>
  <c r="B1953" i="93"/>
  <c r="B1968" i="93"/>
  <c r="B1984" i="93"/>
  <c r="B1961" i="93"/>
  <c r="B1997" i="93"/>
  <c r="B1982" i="93"/>
  <c r="B1979" i="93"/>
  <c r="B1976" i="93"/>
  <c r="B1993" i="93"/>
  <c r="B1962" i="93"/>
  <c r="B1978" i="93"/>
  <c r="B1994" i="93"/>
  <c r="B1959" i="93"/>
  <c r="B1975" i="93"/>
  <c r="B1991" i="93"/>
  <c r="B1956" i="93"/>
  <c r="B1972" i="93"/>
  <c r="B1988" i="93"/>
  <c r="B1957" i="93"/>
  <c r="B1977" i="93"/>
  <c r="B1969" i="93"/>
  <c r="B1998" i="93"/>
  <c r="B1995" i="93"/>
  <c r="B1973" i="93"/>
  <c r="AA14" i="67"/>
  <c r="X14" i="67"/>
  <c r="U14" i="67"/>
  <c r="R14" i="67"/>
  <c r="D24" i="12" l="1"/>
  <c r="D11" i="12"/>
  <c r="C33" i="11"/>
  <c r="C32" i="11"/>
  <c r="D51" i="65"/>
  <c r="N68" i="67"/>
  <c r="M68" i="67"/>
  <c r="L68" i="67"/>
  <c r="K68" i="67"/>
  <c r="J68" i="67"/>
  <c r="I68" i="67"/>
  <c r="G68" i="67"/>
  <c r="F68" i="67"/>
  <c r="E68" i="67"/>
  <c r="N61" i="67"/>
  <c r="M61" i="67"/>
  <c r="L61" i="67"/>
  <c r="K61" i="67"/>
  <c r="J61" i="67"/>
  <c r="I61" i="67"/>
  <c r="G61" i="67"/>
  <c r="F61" i="67"/>
  <c r="E61" i="67"/>
  <c r="N54" i="67"/>
  <c r="M54" i="67"/>
  <c r="L54" i="67"/>
  <c r="K54" i="67"/>
  <c r="J54" i="67"/>
  <c r="I54" i="67"/>
  <c r="G54" i="67"/>
  <c r="F54" i="67"/>
  <c r="E54" i="67"/>
  <c r="N47" i="67"/>
  <c r="M47" i="67"/>
  <c r="L47" i="67"/>
  <c r="K47" i="67"/>
  <c r="J47" i="67"/>
  <c r="I47" i="67"/>
  <c r="G47" i="67"/>
  <c r="F47" i="67"/>
  <c r="E47" i="67"/>
  <c r="N40" i="67"/>
  <c r="M40" i="67"/>
  <c r="L40" i="67"/>
  <c r="K40" i="67"/>
  <c r="J40" i="67"/>
  <c r="I40" i="67"/>
  <c r="G40" i="67"/>
  <c r="F40" i="67"/>
  <c r="E40" i="67"/>
  <c r="CQ31" i="67"/>
  <c r="CP31" i="67"/>
  <c r="CO31" i="67"/>
  <c r="CN31" i="67"/>
  <c r="CM31" i="67"/>
  <c r="CL31" i="67"/>
  <c r="BO31" i="67"/>
  <c r="BN31" i="67"/>
  <c r="BM31" i="67"/>
  <c r="BL31" i="67"/>
  <c r="BK31" i="67"/>
  <c r="BJ31" i="67"/>
  <c r="CQ30" i="67"/>
  <c r="CP30" i="67"/>
  <c r="CO30" i="67"/>
  <c r="CN30" i="67"/>
  <c r="CM30" i="67"/>
  <c r="CL30" i="67"/>
  <c r="BO30" i="67"/>
  <c r="BN30" i="67"/>
  <c r="BM30" i="67"/>
  <c r="BL30" i="67"/>
  <c r="BK30" i="67"/>
  <c r="BJ30" i="67"/>
  <c r="CQ29" i="67"/>
  <c r="CP29" i="67"/>
  <c r="CO29" i="67"/>
  <c r="CN29" i="67"/>
  <c r="CM29" i="67"/>
  <c r="CL29" i="67"/>
  <c r="BO29" i="67"/>
  <c r="BN29" i="67"/>
  <c r="BM29" i="67"/>
  <c r="BL29" i="67"/>
  <c r="BK29" i="67"/>
  <c r="BJ29" i="67"/>
  <c r="CQ28" i="67"/>
  <c r="CP28" i="67"/>
  <c r="CO28" i="67"/>
  <c r="CN28" i="67"/>
  <c r="CM28" i="67"/>
  <c r="CL28" i="67"/>
  <c r="BO28" i="67"/>
  <c r="BN28" i="67"/>
  <c r="BM28" i="67"/>
  <c r="BL28" i="67"/>
  <c r="BK28" i="67"/>
  <c r="BJ28" i="67"/>
  <c r="CQ26" i="67"/>
  <c r="CP26" i="67"/>
  <c r="CO26" i="67"/>
  <c r="CN26" i="67"/>
  <c r="CM26" i="67"/>
  <c r="CL26" i="67"/>
  <c r="BP26" i="67"/>
  <c r="BO26" i="67"/>
  <c r="BN26" i="67"/>
  <c r="BM26" i="67"/>
  <c r="BL26" i="67"/>
  <c r="BK26" i="67"/>
  <c r="BJ26" i="67"/>
  <c r="R26" i="67"/>
  <c r="CQ24" i="67"/>
  <c r="CP24" i="67"/>
  <c r="CN24" i="67"/>
  <c r="CM24" i="67"/>
  <c r="CL24" i="67"/>
  <c r="BP24" i="67"/>
  <c r="BO24" i="67"/>
  <c r="BN24" i="67"/>
  <c r="BM24" i="67"/>
  <c r="BL24" i="67"/>
  <c r="BK24" i="67"/>
  <c r="BJ24" i="67"/>
  <c r="CQ22" i="67"/>
  <c r="CP22" i="67"/>
  <c r="CO22" i="67"/>
  <c r="CN22" i="67"/>
  <c r="CM22" i="67"/>
  <c r="CL22" i="67"/>
  <c r="CA22" i="67"/>
  <c r="BP22" i="67"/>
  <c r="BO22" i="67"/>
  <c r="BN22" i="67"/>
  <c r="BM22" i="67"/>
  <c r="BL22" i="67"/>
  <c r="BK22" i="67"/>
  <c r="BJ22" i="67"/>
  <c r="R22" i="67"/>
  <c r="H75" i="67" s="1"/>
  <c r="CQ21" i="67"/>
  <c r="CP21" i="67"/>
  <c r="CO21" i="67"/>
  <c r="CN21" i="67"/>
  <c r="CM21" i="67"/>
  <c r="CL21" i="67"/>
  <c r="CA21" i="67"/>
  <c r="BP21" i="67"/>
  <c r="BO21" i="67"/>
  <c r="BN21" i="67"/>
  <c r="BM21" i="67"/>
  <c r="BL21" i="67"/>
  <c r="BK21" i="67"/>
  <c r="BJ21" i="67"/>
  <c r="R21" i="67"/>
  <c r="H61" i="67" s="1"/>
  <c r="CQ20" i="67"/>
  <c r="CP20" i="67"/>
  <c r="CO20" i="67"/>
  <c r="CN20" i="67"/>
  <c r="CM20" i="67"/>
  <c r="CL20" i="67"/>
  <c r="CA20" i="67"/>
  <c r="BP20" i="67"/>
  <c r="BO20" i="67"/>
  <c r="BN20" i="67"/>
  <c r="BM20" i="67"/>
  <c r="BL20" i="67"/>
  <c r="BK20" i="67"/>
  <c r="BJ20" i="67"/>
  <c r="R20" i="67"/>
  <c r="H54" i="67" s="1"/>
  <c r="CQ19" i="67"/>
  <c r="CP19" i="67"/>
  <c r="CN19" i="67"/>
  <c r="CM19" i="67"/>
  <c r="CL19" i="67"/>
  <c r="CA19" i="67"/>
  <c r="BP19" i="67"/>
  <c r="BO19" i="67"/>
  <c r="BN19" i="67"/>
  <c r="BM19" i="67"/>
  <c r="BL19" i="67"/>
  <c r="BK19" i="67"/>
  <c r="BJ19" i="67"/>
  <c r="R19" i="67"/>
  <c r="H47" i="67" s="1"/>
  <c r="CN17" i="67"/>
  <c r="BP17" i="67"/>
  <c r="BO17" i="67"/>
  <c r="BN17" i="67"/>
  <c r="BM17" i="67"/>
  <c r="BL17" i="67"/>
  <c r="BK17" i="67"/>
  <c r="BJ17" i="67"/>
  <c r="R17" i="67"/>
  <c r="H40" i="67" s="1"/>
  <c r="CQ14" i="67"/>
  <c r="CP14" i="67"/>
  <c r="CO14" i="67"/>
  <c r="CN14" i="67"/>
  <c r="CM14" i="67"/>
  <c r="BO14" i="67"/>
  <c r="BM14" i="67"/>
  <c r="BL14" i="67"/>
  <c r="BJ14" i="67"/>
  <c r="A5" i="67"/>
  <c r="O63" i="66"/>
  <c r="M63" i="66"/>
  <c r="L63" i="66"/>
  <c r="K63" i="66"/>
  <c r="J63" i="66"/>
  <c r="G63" i="66"/>
  <c r="E63" i="66"/>
  <c r="N63" i="66" s="1"/>
  <c r="L56" i="66"/>
  <c r="K56" i="66"/>
  <c r="H56" i="66"/>
  <c r="G56" i="66"/>
  <c r="N56" i="66"/>
  <c r="AY18" i="66"/>
  <c r="AX18" i="66"/>
  <c r="AW18" i="66"/>
  <c r="AV18" i="66"/>
  <c r="AU18" i="66"/>
  <c r="AN18" i="66"/>
  <c r="AM18" i="66"/>
  <c r="AL18" i="66"/>
  <c r="AK18" i="66"/>
  <c r="AI18" i="66"/>
  <c r="T18" i="66"/>
  <c r="Q18" i="66"/>
  <c r="I63" i="66" s="1"/>
  <c r="AY16" i="66"/>
  <c r="AX16" i="66"/>
  <c r="AW16" i="66"/>
  <c r="AU16" i="66"/>
  <c r="AN16" i="66"/>
  <c r="AM16" i="66"/>
  <c r="AL16" i="66"/>
  <c r="AK16" i="66"/>
  <c r="AJ16" i="66"/>
  <c r="AI16" i="66"/>
  <c r="T16" i="66"/>
  <c r="Q16" i="66"/>
  <c r="N16" i="66"/>
  <c r="AX14" i="66"/>
  <c r="AV14" i="66"/>
  <c r="AU14" i="66"/>
  <c r="AN14" i="66"/>
  <c r="AM14" i="66"/>
  <c r="AL14" i="66"/>
  <c r="AK14" i="66"/>
  <c r="AI14" i="66"/>
  <c r="Q14" i="66"/>
  <c r="N14" i="66"/>
  <c r="I27" i="66" s="1"/>
  <c r="P27" i="66" s="1"/>
  <c r="Q27" i="66" s="1"/>
  <c r="R27" i="66" s="1"/>
  <c r="S27" i="66" s="1"/>
  <c r="H68" i="67" l="1"/>
  <c r="O68" i="67" s="1"/>
  <c r="P68" i="67" s="1"/>
  <c r="O75" i="67"/>
  <c r="P75" i="67" s="1"/>
  <c r="I34" i="66"/>
  <c r="P34" i="66" s="1"/>
  <c r="Q34" i="66" s="1"/>
  <c r="R34" i="66" s="1"/>
  <c r="S34" i="66" s="1"/>
  <c r="I49" i="66"/>
  <c r="P49" i="66" s="1"/>
  <c r="Q49" i="66" s="1"/>
  <c r="R49" i="66" s="1"/>
  <c r="S49" i="66" s="1"/>
  <c r="I42" i="66"/>
  <c r="P42" i="66" s="1"/>
  <c r="Q42" i="66" s="1"/>
  <c r="R42" i="66" s="1"/>
  <c r="S42" i="66" s="1"/>
  <c r="C34" i="11"/>
  <c r="F63" i="66"/>
  <c r="P63" i="66" s="1"/>
  <c r="O40" i="67"/>
  <c r="P40" i="67" s="1"/>
  <c r="O47" i="67"/>
  <c r="P47" i="67" s="1"/>
  <c r="O54" i="67"/>
  <c r="P54" i="67" s="1"/>
  <c r="O61" i="67"/>
  <c r="P61" i="67" s="1"/>
  <c r="I56" i="66"/>
  <c r="J56" i="66"/>
  <c r="P56" i="66" l="1"/>
  <c r="Q63" i="66"/>
  <c r="R63" i="66" s="1"/>
  <c r="S63" i="66" s="1"/>
  <c r="Q56" i="66" l="1"/>
  <c r="R56" i="66" s="1"/>
  <c r="S56" i="6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mfu</author>
    <author>Alex Unterthiner</author>
  </authors>
  <commentList>
    <comment ref="O12" authorId="0" shapeId="0" xr:uid="{00000000-0006-0000-0000-000001000000}">
      <text>
        <r>
          <rPr>
            <b/>
            <sz val="8"/>
            <color indexed="81"/>
            <rFont val="Tahoma"/>
            <family val="2"/>
          </rPr>
          <t>mfu:</t>
        </r>
        <r>
          <rPr>
            <sz val="8"/>
            <color indexed="81"/>
            <rFont val="Tahoma"/>
            <family val="2"/>
          </rPr>
          <t xml:space="preserve">
3 fasce
</t>
        </r>
      </text>
    </comment>
    <comment ref="R12" authorId="0" shapeId="0" xr:uid="{00000000-0006-0000-0000-000002000000}">
      <text>
        <r>
          <rPr>
            <b/>
            <sz val="8"/>
            <color indexed="81"/>
            <rFont val="Tahoma"/>
            <family val="2"/>
          </rPr>
          <t>mfu:</t>
        </r>
        <r>
          <rPr>
            <sz val="8"/>
            <color indexed="81"/>
            <rFont val="Tahoma"/>
            <family val="2"/>
          </rPr>
          <t xml:space="preserve">
3 fasce</t>
        </r>
      </text>
    </comment>
    <comment ref="O15" authorId="0" shapeId="0" xr:uid="{00000000-0006-0000-0000-000003000000}">
      <text>
        <r>
          <rPr>
            <b/>
            <sz val="8"/>
            <color indexed="81"/>
            <rFont val="Tahoma"/>
            <family val="2"/>
          </rPr>
          <t>mfu:</t>
        </r>
        <r>
          <rPr>
            <sz val="8"/>
            <color indexed="81"/>
            <rFont val="Tahoma"/>
            <family val="2"/>
          </rPr>
          <t xml:space="preserve">
3 fasce</t>
        </r>
      </text>
    </comment>
    <comment ref="R15" authorId="0" shapeId="0" xr:uid="{00000000-0006-0000-0000-000004000000}">
      <text>
        <r>
          <rPr>
            <b/>
            <sz val="8"/>
            <color indexed="81"/>
            <rFont val="Tahoma"/>
            <family val="2"/>
          </rPr>
          <t>mfu:</t>
        </r>
        <r>
          <rPr>
            <sz val="8"/>
            <color indexed="81"/>
            <rFont val="Tahoma"/>
            <family val="2"/>
          </rPr>
          <t xml:space="preserve">
3 fasce</t>
        </r>
      </text>
    </comment>
    <comment ref="O17" authorId="0" shapeId="0" xr:uid="{00000000-0006-0000-0000-000005000000}">
      <text>
        <r>
          <rPr>
            <b/>
            <sz val="8"/>
            <color indexed="81"/>
            <rFont val="Tahoma"/>
            <family val="2"/>
          </rPr>
          <t>mfu:</t>
        </r>
        <r>
          <rPr>
            <sz val="8"/>
            <color indexed="81"/>
            <rFont val="Tahoma"/>
            <family val="2"/>
          </rPr>
          <t xml:space="preserve">
3 fasce</t>
        </r>
      </text>
    </comment>
    <comment ref="R17" authorId="0" shapeId="0" xr:uid="{00000000-0006-0000-0000-000006000000}">
      <text>
        <r>
          <rPr>
            <b/>
            <sz val="8"/>
            <color indexed="81"/>
            <rFont val="Tahoma"/>
            <family val="2"/>
          </rPr>
          <t>mfu:</t>
        </r>
        <r>
          <rPr>
            <sz val="8"/>
            <color indexed="81"/>
            <rFont val="Tahoma"/>
            <family val="2"/>
          </rPr>
          <t xml:space="preserve">
3 fasce</t>
        </r>
      </text>
    </comment>
    <comment ref="C18" authorId="1" shapeId="0" xr:uid="{00000000-0006-0000-0000-000007000000}">
      <text>
        <r>
          <rPr>
            <sz val="8"/>
            <color indexed="81"/>
            <rFont val="Segoe UI"/>
            <family val="2"/>
          </rPr>
          <t>Anfrage seit 01.01.2017 nicht mehr möglich!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Valentin Kaser</author>
    <author>Alex Unterthiner</author>
    <author>Alexander Pescollderungg</author>
  </authors>
  <commentList>
    <comment ref="D26" authorId="0" shapeId="0" xr:uid="{3925CAC3-FB66-4F99-B423-A2729FCD00D8}">
      <text>
        <r>
          <rPr>
            <sz val="9"/>
            <color indexed="81"/>
            <rFont val="Segoe UI"/>
            <family val="2"/>
          </rPr>
          <t>Bei einer Erhöhung über 6 kW z.B. von 3 kW auf 8 kW wird jede zusätzliche kW mit 71,32 € verrechnet. Hier gilt dann der reduzierte Satz von 56,38 € nicht mehr.</t>
        </r>
      </text>
    </comment>
    <comment ref="D29" authorId="1" shapeId="0" xr:uid="{00000000-0006-0000-0300-000002000000}">
      <text>
        <r>
          <rPr>
            <sz val="9"/>
            <color indexed="81"/>
            <rFont val="Segoe UI"/>
            <family val="2"/>
          </rPr>
          <t>Begünstigung gültig ab dem 1. April 2017 bis 31. März 2019 
diese Begünstigung wurde verlängert bis 31/12/2023. (TIC Art. 8bis.2a))</t>
        </r>
      </text>
    </comment>
    <comment ref="E29" authorId="1" shapeId="0" xr:uid="{00000000-0006-0000-0300-000003000000}">
      <text>
        <r>
          <rPr>
            <sz val="9"/>
            <color indexed="81"/>
            <rFont val="Segoe UI"/>
            <family val="2"/>
          </rPr>
          <t>Begünstigung gültig ab dem 1. April 2017 bis 31. März 2019 
diese Begünstigung wurde verlängert bis 31/12/2023. (TIC Art. 8bis.2a)</t>
        </r>
      </text>
    </comment>
    <comment ref="D31" authorId="0" shapeId="0" xr:uid="{D18D4D23-3D05-424C-B265-C048E00DCD7B}">
      <text>
        <r>
          <rPr>
            <sz val="9"/>
            <color indexed="81"/>
            <rFont val="Segoe UI"/>
            <family val="2"/>
          </rPr>
          <t>Diese Gebühr entfällt, wenn der Kunde eine Leistungsreduzierung nach dem 1. April 2017 beantragt hat und die jetzige Leistungserhöhung von demselben Kunden für denselben POD beantragt wird. Zudem darf die jetzige Leistungserhöhung weder höher sein als auf 6 kW noch höher als auf die Leistung vor der damaligen Leistungsreduzierung. TIC Art. 8-bis c)</t>
        </r>
      </text>
    </comment>
    <comment ref="D41" authorId="1" shapeId="0" xr:uid="{C282A412-3AB1-40EA-89E7-31B4DD4891B2}">
      <text>
        <r>
          <rPr>
            <sz val="9"/>
            <color indexed="81"/>
            <rFont val="Segoe UI"/>
            <family val="2"/>
          </rPr>
          <t>Begünstigung gültig ab dem 1. April 2017 bis 31. März 2019 
diese Begünstigung wurde verlängert bis 31/12/2023. (TIC Art. 8bis.3a))</t>
        </r>
      </text>
    </comment>
    <comment ref="D42" authorId="2" shapeId="0" xr:uid="{0CC438EC-A67D-40CA-8D58-967E36F3819D}">
      <text>
        <r>
          <rPr>
            <sz val="9"/>
            <color indexed="81"/>
            <rFont val="Segoe UI"/>
            <family val="2"/>
          </rPr>
          <t xml:space="preserve">Wenn es sich um eine Leistungsreduzierung eines Kunden handelt, welcher auf dem selben POD, durch eine damalige Leistungserhöhung wieder auf die vorherige Leistungsanschluss reduzieren möchte dann bekommt in einem solchen Fall der Kunde auch das Geld zurück, welcher er für die Kilowatt mehr Leistung damals duch die Leistungserhöhung bezahlt hat. Diese Regelung gilt aber nur wenn die damaligen Leistungserhöhung die 6 KW Anschlussleistung nicht überschritten hat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 Unterthiner</author>
  </authors>
  <commentList>
    <comment ref="D7" authorId="0" shapeId="0" xr:uid="{00000000-0006-0000-0600-000001000000}">
      <text>
        <r>
          <rPr>
            <b/>
            <u/>
            <sz val="9"/>
            <color indexed="81"/>
            <rFont val="Segoe UI"/>
            <family val="2"/>
          </rPr>
          <t>Referenzzinssatz:</t>
        </r>
        <r>
          <rPr>
            <b/>
            <sz val="9"/>
            <color indexed="81"/>
            <rFont val="Segoe UI"/>
            <family val="2"/>
          </rPr>
          <t xml:space="preserve">  </t>
        </r>
        <r>
          <rPr>
            <sz val="9"/>
            <color indexed="81"/>
            <rFont val="Segoe UI"/>
            <family val="2"/>
          </rPr>
          <t>https://www.euribor.it/tasso-bce/</t>
        </r>
        <r>
          <rPr>
            <b/>
            <u/>
            <sz val="9"/>
            <color indexed="81"/>
            <rFont val="Segoe UI"/>
            <family val="2"/>
          </rPr>
          <t xml:space="preserve">
Achtung: </t>
        </r>
        <r>
          <rPr>
            <sz val="9"/>
            <color indexed="81"/>
            <rFont val="Segoe UI"/>
            <family val="2"/>
          </rPr>
          <t xml:space="preserve">Falls der Kunde als so genannter „buon pagatore“ (ein Kunde der die Bolette im letzten Halbjahr immer innerhalb der Zahlungsfrist bezahlt hat), so darf nur der Refernzzinssatz in Rechnung gestellt werden.  </t>
        </r>
      </text>
    </comment>
  </commentList>
</comments>
</file>

<file path=xl/sharedStrings.xml><?xml version="1.0" encoding="utf-8"?>
<sst xmlns="http://schemas.openxmlformats.org/spreadsheetml/2006/main" count="1987" uniqueCount="652">
  <si>
    <t>energy.dis GmbH</t>
  </si>
  <si>
    <t>Nicht-Haushaltsstromtarife</t>
  </si>
  <si>
    <t>TARIF</t>
  </si>
  <si>
    <t>FIXE GEBÜHR</t>
  </si>
  <si>
    <t>a2</t>
  </si>
  <si>
    <t>ÖFFENT-
LICHE BELEUCH-
TUNG</t>
  </si>
  <si>
    <t>Haushaltsstromtarife</t>
  </si>
  <si>
    <t>am melde-
amtlichen
Wohnsitz</t>
  </si>
  <si>
    <t>NS</t>
  </si>
  <si>
    <t>MS</t>
  </si>
  <si>
    <t>HS</t>
  </si>
  <si>
    <t>UC3</t>
  </si>
  <si>
    <t>UC6</t>
  </si>
  <si>
    <t>MIS1</t>
  </si>
  <si>
    <t>MIS3</t>
  </si>
  <si>
    <t>bis 200 m</t>
  </si>
  <si>
    <t>von 700 m bis 1200 m</t>
  </si>
  <si>
    <t>Fix</t>
  </si>
  <si>
    <t>Pro 100 m (bzw. größer 50 m)</t>
  </si>
  <si>
    <t>Distanz</t>
  </si>
  <si>
    <t>Gesamtbetrag</t>
  </si>
  <si>
    <t>Fixgebühr Vertrag</t>
  </si>
  <si>
    <t>KW (Zusätzlich)</t>
  </si>
  <si>
    <t>von 
m</t>
  </si>
  <si>
    <t>bis
m</t>
  </si>
  <si>
    <t>b) Betrag aus Leistungsgebühr</t>
  </si>
  <si>
    <t>c) Vertragsgebühr</t>
  </si>
  <si>
    <t>Berechnungszeile</t>
  </si>
  <si>
    <t>Grundl.</t>
  </si>
  <si>
    <t>Betrag</t>
  </si>
  <si>
    <t>Bemerkung</t>
  </si>
  <si>
    <t>über 1200 m</t>
  </si>
  <si>
    <t>BERECHNUNG</t>
  </si>
  <si>
    <t>Anschluss Mittelspannung</t>
  </si>
  <si>
    <t>TRANSPORT</t>
  </si>
  <si>
    <t>VERKAUF</t>
  </si>
  <si>
    <t>ABLESUNG</t>
  </si>
  <si>
    <t>ABLESUNG FIX</t>
  </si>
  <si>
    <t>SPANNUNGSSTUFE</t>
  </si>
  <si>
    <t>VERPFLICHTETE LEISTUNG</t>
  </si>
  <si>
    <t>Transport</t>
  </si>
  <si>
    <t>Verkauf</t>
  </si>
  <si>
    <t xml:space="preserve">ANWENDUNGS
ZWECK
</t>
  </si>
  <si>
    <t>ANWENDUNGS-
ZWECK</t>
  </si>
  <si>
    <t>PED</t>
  </si>
  <si>
    <t>PD</t>
  </si>
  <si>
    <t>PE</t>
  </si>
  <si>
    <t>0-100</t>
  </si>
  <si>
    <t>PCV</t>
  </si>
  <si>
    <t>PPE</t>
  </si>
  <si>
    <t>DISPBT</t>
  </si>
  <si>
    <t>Distanz über  in m</t>
  </si>
  <si>
    <t>VERRECHNETE LEISTUNG</t>
  </si>
  <si>
    <t>ANSCHLUSSLEISTUNG</t>
  </si>
  <si>
    <t>100-500</t>
  </si>
  <si>
    <t>größer
500</t>
  </si>
  <si>
    <t>NICHT-HAUSHALT IN MS</t>
  </si>
  <si>
    <t>Strompreis</t>
  </si>
  <si>
    <t>Fix pro KW</t>
  </si>
  <si>
    <t>Euro/Vst.
p.Jahr</t>
  </si>
  <si>
    <t>Euro/
kW p. Jahr</t>
  </si>
  <si>
    <t>Euro/
kwh</t>
  </si>
  <si>
    <t>Euro/KW
p.Jahr</t>
  </si>
  <si>
    <t>TV2 b)
BTIP</t>
  </si>
  <si>
    <t>TV2 d)
MTIP</t>
  </si>
  <si>
    <t>TV2 c)
BTA1</t>
  </si>
  <si>
    <t>TV2 c)
BTA2</t>
  </si>
  <si>
    <t>TV2 c)
BTA3</t>
  </si>
  <si>
    <t>TV2 c)
BTA4</t>
  </si>
  <si>
    <t>TV2 c)
BTA5</t>
  </si>
  <si>
    <t>TV2 c)
BTA6</t>
  </si>
  <si>
    <t>TV2 e)
MTA1</t>
  </si>
  <si>
    <t>TV2 e)
MTA2</t>
  </si>
  <si>
    <t>TV2 e)
MTA3</t>
  </si>
  <si>
    <t>TV2 f)
ALTA</t>
  </si>
  <si>
    <t xml:space="preserve">AUC FIX </t>
  </si>
  <si>
    <t>Fix/Verbrauchstelle</t>
  </si>
  <si>
    <t>Euro/Vst.
p.Monat</t>
  </si>
  <si>
    <t>Euro/KW
p.Monat</t>
  </si>
  <si>
    <t>Giada - Tarif - Kodex</t>
  </si>
  <si>
    <t>4+
104</t>
  </si>
  <si>
    <t>6+
106</t>
  </si>
  <si>
    <t>5+
105</t>
  </si>
  <si>
    <t>8+
108</t>
  </si>
  <si>
    <t>-</t>
  </si>
  <si>
    <t>11/50</t>
  </si>
  <si>
    <t>9/104</t>
  </si>
  <si>
    <t>11/56</t>
  </si>
  <si>
    <t>anno 2008</t>
  </si>
  <si>
    <t>anno 2009</t>
  </si>
  <si>
    <t>anno 2010</t>
  </si>
  <si>
    <t>codice</t>
  </si>
  <si>
    <t>descrizione</t>
  </si>
  <si>
    <t>E0</t>
  </si>
  <si>
    <t>nessuna agevolazione</t>
  </si>
  <si>
    <t>E1</t>
  </si>
  <si>
    <t>numerositá familiare 1-2 componenti</t>
  </si>
  <si>
    <t>E2</t>
  </si>
  <si>
    <t>numerositá familiare 3-4 componenti</t>
  </si>
  <si>
    <t>E3</t>
  </si>
  <si>
    <t>numerosita familiare oltre 4 componenti</t>
  </si>
  <si>
    <t>PE
f1</t>
  </si>
  <si>
    <t>PED
f1</t>
  </si>
  <si>
    <t>PE
f23</t>
  </si>
  <si>
    <t>PED
f23</t>
  </si>
  <si>
    <t>Grund-
gebühr</t>
  </si>
  <si>
    <t>Leistungs-
gebühr</t>
  </si>
  <si>
    <t>PED
F1</t>
  </si>
  <si>
    <t>PED
F2</t>
  </si>
  <si>
    <t>PED
F3</t>
  </si>
  <si>
    <t>F1</t>
  </si>
  <si>
    <t>F2</t>
  </si>
  <si>
    <t>F3</t>
  </si>
  <si>
    <t>anno 2011</t>
  </si>
  <si>
    <t>DISPBT1</t>
  </si>
  <si>
    <t>PPE1</t>
  </si>
  <si>
    <t>PPE2</t>
  </si>
  <si>
    <t>PE
F1</t>
  </si>
  <si>
    <t>PD
F1</t>
  </si>
  <si>
    <t>PE
F2</t>
  </si>
  <si>
    <t>PD
F2</t>
  </si>
  <si>
    <t>PE
F3</t>
  </si>
  <si>
    <t>PD
F3</t>
  </si>
  <si>
    <t>71/32</t>
  </si>
  <si>
    <t>75/32</t>
  </si>
  <si>
    <t>80/60</t>
  </si>
  <si>
    <t>91+92+93+
94/104</t>
  </si>
  <si>
    <t>91/92/
93/94</t>
  </si>
  <si>
    <t>Zusatz für außerhalb der Arbeitszeiten</t>
  </si>
  <si>
    <t xml:space="preserve">Blindenergie </t>
  </si>
  <si>
    <t>anno 2012</t>
  </si>
  <si>
    <t>anno 2013</t>
  </si>
  <si>
    <t>FASCIA MINIMA</t>
  </si>
  <si>
    <t>fino a 600 kWh/anno</t>
  </si>
  <si>
    <t>FASCIA MEDIA</t>
  </si>
  <si>
    <t>tra 600 e 1200 kWh/anno</t>
  </si>
  <si>
    <t>FASCIA MASSIMA</t>
  </si>
  <si>
    <t>€/anno per punto di prelievo</t>
  </si>
  <si>
    <t>Kw p. Bim.</t>
  </si>
  <si>
    <t>kWh p. Bim.</t>
  </si>
  <si>
    <t>τ3
EUR</t>
  </si>
  <si>
    <t>MwSt.</t>
  </si>
  <si>
    <t>Summe
pro Bim</t>
  </si>
  <si>
    <t>pro kWh</t>
  </si>
  <si>
    <t>Summe</t>
  </si>
  <si>
    <t>T1T Fixgebühr</t>
  </si>
  <si>
    <t>DISPBT Fix</t>
  </si>
  <si>
    <t>AUC variabel</t>
  </si>
  <si>
    <t>AUC Variabel</t>
  </si>
  <si>
    <t>Baustromanschluss</t>
  </si>
  <si>
    <t>Aktivierung Zähler Tab. 7 a) TIC</t>
  </si>
  <si>
    <t>wenn Zähler fernauslesbar ist (50% dalla Tab. 7 a) TIC)</t>
  </si>
  <si>
    <t>Verwaltungsspesen (Tab. 2 TIC)</t>
  </si>
  <si>
    <t>* Unabhängig ob es sich um eine fixe Zählerstelle handelt oder nicht, jedenfalls nur bis 30KW, bis max. 20 Meter und nur wenn keine Kabine notwendig</t>
  </si>
  <si>
    <t>bis max 20 Meter und nur wenn keine Kabine notwendig ist</t>
  </si>
  <si>
    <t>Bei mehreren Anschlüssen werden die Beträge reduziert:</t>
  </si>
  <si>
    <t>um 40% (2 bis 4 Anschlüsse)</t>
  </si>
  <si>
    <t>um 50% (5 bis 9 Anschlüsse)</t>
  </si>
  <si>
    <t>um 55% bei mehr als 9 Anschlüssen</t>
  </si>
  <si>
    <t xml:space="preserve">Dem Kunden muss ein detaillierter Kostenvoranschlag nach folgendem Schema ausgehändigt werden: </t>
  </si>
  <si>
    <t>A Materialspesen (Einheitspreis)</t>
  </si>
  <si>
    <t xml:space="preserve">B Arbeitsaufwand Personal (Stundenpreis + geschätzte Stundenanzahl für die Realisierung) </t>
  </si>
  <si>
    <t>C=(A+B)*0,2 für allgemeine Spesen</t>
  </si>
  <si>
    <t>Einheitspreis</t>
  </si>
  <si>
    <t>- Vorübergehende Anschlüsse bis 40 kW und einer Distanz von mehr als 20 m und nur wenn keine neue Kabine notwendig ist</t>
  </si>
  <si>
    <t xml:space="preserve">- Vorübergehende Anschlüsse bis 40 kW wenn eine neue Kabine notwendig ist </t>
  </si>
  <si>
    <t xml:space="preserve">- Vorübergehende Anschlüsse mit mehr als 40 kW und vorübergehende Anschlüsse in Mittelspannung </t>
  </si>
  <si>
    <t>anno 2014</t>
  </si>
  <si>
    <t>BTVE</t>
  </si>
  <si>
    <t>Veicoli elettrici</t>
  </si>
  <si>
    <t>anno 2015</t>
  </si>
  <si>
    <t>einmalig</t>
  </si>
  <si>
    <t>wenn der Kunden einen Neuanschluss beantragt</t>
  </si>
  <si>
    <t>Standard:</t>
  </si>
  <si>
    <t>Stempelmarke Vertrag (Art. 15 DPR 633/72)</t>
  </si>
  <si>
    <t>b) Leistungserhöhung</t>
  </si>
  <si>
    <t>PREIS</t>
  </si>
  <si>
    <t>BESCHREIBUNG</t>
  </si>
  <si>
    <t>Euro/ kW p.Jahr</t>
  </si>
  <si>
    <t>Verbrauchspunkte in Niederspannung</t>
  </si>
  <si>
    <t>Zeitzonen</t>
  </si>
  <si>
    <t>von 33% bis 75 %</t>
  </si>
  <si>
    <t>&gt; 75 %</t>
  </si>
  <si>
    <t>€/ kvarh</t>
  </si>
  <si>
    <t>Verbrauchspunkte in Mittelspannung</t>
  </si>
  <si>
    <t>von 50% bis 75 %</t>
  </si>
  <si>
    <t>Verbrauchspunkte in Hochspannung</t>
  </si>
  <si>
    <t>"Punti di interconessione tra reti" in Hochspannung</t>
  </si>
  <si>
    <t>"Punti di interconessione tra reti" in Mittelspannung</t>
  </si>
  <si>
    <t>"Punti di interconessione tra reti" in Niederspannung</t>
  </si>
  <si>
    <t>g) Gebühr für Zählerversetzung (innerhalb 10 Metern)</t>
  </si>
  <si>
    <t>Zählerversetzung (Tabelle 7 b) TIC)</t>
  </si>
  <si>
    <t>Zählerkontrolle (Tabelle 7 c) TIC)</t>
  </si>
  <si>
    <t>anno 2016</t>
  </si>
  <si>
    <t>Gesamtsumme Bolletta 2.0</t>
  </si>
  <si>
    <t>Energiepreis monorario</t>
  </si>
  <si>
    <t>Energiepreis Biorario F1</t>
  </si>
  <si>
    <t>Energiepreis Biorario F23</t>
  </si>
  <si>
    <t>Reiner Strompreis</t>
  </si>
  <si>
    <t>Energiepreis (€/kWh)</t>
  </si>
  <si>
    <t>Transport und Verwaltung des Zählers</t>
  </si>
  <si>
    <t>Leistungsgebühr (€/kW)</t>
  </si>
  <si>
    <t>Euro/kWh</t>
  </si>
  <si>
    <t>Euro/ p. kW</t>
  </si>
  <si>
    <t>Systemlasten</t>
  </si>
  <si>
    <t>Energiepreis Triorario F1</t>
  </si>
  <si>
    <t>Energiepreis Triorario F2</t>
  </si>
  <si>
    <t>Energiepreis Triorario F3</t>
  </si>
  <si>
    <t>Energie-
preis AUC</t>
  </si>
  <si>
    <t>Energie-
preis Transport</t>
  </si>
  <si>
    <t>Reiner Strompreis
monorario</t>
  </si>
  <si>
    <t>Reiner Strompreis
F1</t>
  </si>
  <si>
    <t>Reiner Strompreis
F23</t>
  </si>
  <si>
    <t>Reiner Strompreis Fix</t>
  </si>
  <si>
    <t>Grund-
gebühr AUC</t>
  </si>
  <si>
    <t>64/19</t>
  </si>
  <si>
    <t>64/18</t>
  </si>
  <si>
    <t>64/1</t>
  </si>
  <si>
    <t>Energiepreis Transport</t>
  </si>
  <si>
    <t>Energiepreis AUC</t>
  </si>
  <si>
    <t>80/57</t>
  </si>
  <si>
    <t>71/33</t>
  </si>
  <si>
    <t>75/33</t>
  </si>
  <si>
    <t>75/23</t>
  </si>
  <si>
    <t>75/28</t>
  </si>
  <si>
    <t>71+75/23</t>
  </si>
  <si>
    <t>71+75/28</t>
  </si>
  <si>
    <t>71+75/24</t>
  </si>
  <si>
    <t>(seite 79)</t>
  </si>
  <si>
    <t>h) Zählerkontrolle (wenn Kunde Verbrauch anzweifelt, der Zähler aber korrekt funktioniert)</t>
  </si>
  <si>
    <t xml:space="preserve">Zweitwohnsitz  </t>
  </si>
  <si>
    <t>anno 2017</t>
  </si>
  <si>
    <t>Euro/kwh</t>
  </si>
  <si>
    <t>LEISTUNGS
PREIS</t>
  </si>
  <si>
    <t>STROM
PREIS</t>
  </si>
  <si>
    <t>TRANS
PORT</t>
  </si>
  <si>
    <t>1,2
101
102</t>
  </si>
  <si>
    <t>3,
103</t>
  </si>
  <si>
    <t>GIADA KODEX</t>
  </si>
  <si>
    <t>11/29</t>
  </si>
  <si>
    <t>TDR
(ex D2)</t>
  </si>
  <si>
    <t>TDNR
(ex D3)</t>
  </si>
  <si>
    <t>Tarifrechner Zweitwohnsitz pro Bimester</t>
  </si>
  <si>
    <t>AUC fix</t>
  </si>
  <si>
    <t xml:space="preserve"> </t>
  </si>
  <si>
    <r>
      <t>TRAS</t>
    </r>
    <r>
      <rPr>
        <vertAlign val="subscript"/>
        <sz val="10"/>
        <rFont val="Arial"/>
        <family val="2"/>
      </rPr>
      <t>P</t>
    </r>
  </si>
  <si>
    <r>
      <t>TRAS</t>
    </r>
    <r>
      <rPr>
        <vertAlign val="subscript"/>
        <sz val="10"/>
        <rFont val="Arial"/>
        <family val="2"/>
      </rPr>
      <t>E</t>
    </r>
  </si>
  <si>
    <t>von 201 m bis 700 m</t>
  </si>
  <si>
    <t>Grundgebühr
pro Monat</t>
  </si>
  <si>
    <t>Grundgebühr AUC
pro Monat</t>
  </si>
  <si>
    <t>Leistungsgebühr
pro Monat</t>
  </si>
  <si>
    <t>ASOS</t>
  </si>
  <si>
    <t>ARIM</t>
  </si>
  <si>
    <t>AUC FIX</t>
  </si>
  <si>
    <t>AUC VARIABEL</t>
  </si>
  <si>
    <t>Euro/kW
p. Jahr</t>
  </si>
  <si>
    <t>Euro/kW
p.Jahr</t>
  </si>
  <si>
    <t>DISPBT (fix)</t>
  </si>
  <si>
    <t>Euro/ 
p. kW</t>
  </si>
  <si>
    <t>Reiner Strompreis Verkauf</t>
  </si>
  <si>
    <t>Wärmepumpe</t>
  </si>
  <si>
    <t>TDPC</t>
  </si>
  <si>
    <t>Energiepreis(€/kWh)</t>
  </si>
  <si>
    <t>Ver- brauch</t>
  </si>
  <si>
    <t>Fix pro kW</t>
  </si>
  <si>
    <t>T1T Fix p. Jahr</t>
  </si>
  <si>
    <t>τ3
Euro</t>
  </si>
  <si>
    <t>Tarifrechner Wärmepumpe pro Bimester</t>
  </si>
  <si>
    <t>Staats-steuer Euro</t>
  </si>
  <si>
    <t>Gesamt-preis vor Mwst.</t>
  </si>
  <si>
    <t>Staffel (für Bimester)</t>
  </si>
  <si>
    <t>Transport Fixgebühr</t>
  </si>
  <si>
    <t>Transport kWh</t>
  </si>
  <si>
    <t>DISPBT
Fix</t>
  </si>
  <si>
    <t>Tarifrechner NS (0 - 1,5 kW)</t>
  </si>
  <si>
    <t>Tarifrechner NS (1,6 - 3 kW)</t>
  </si>
  <si>
    <t>Tarifrechner NS (3,1 - 6 kW)</t>
  </si>
  <si>
    <t>Tarifrechner NS (6,1 - 10 kW)</t>
  </si>
  <si>
    <t>Preis</t>
  </si>
  <si>
    <t>pro kWh (vor Mwst)</t>
  </si>
  <si>
    <t>s3</t>
  </si>
  <si>
    <t>s2</t>
  </si>
  <si>
    <t>s1</t>
  </si>
  <si>
    <t>a3</t>
  </si>
  <si>
    <r>
      <t>a</t>
    </r>
    <r>
      <rPr>
        <sz val="8"/>
        <rFont val="Arial"/>
        <family val="2"/>
      </rPr>
      <t>1</t>
    </r>
  </si>
  <si>
    <t>HINWEIS:</t>
  </si>
  <si>
    <t>Ab 30 kW ist der Verteiler verpflichtet einen Spitzenzähler zu montieren. Hier können dann beliebige Stufen gewählt werden.</t>
  </si>
  <si>
    <t>Fixgebühr</t>
  </si>
  <si>
    <t>a) Betrag aus Distanzgebühr</t>
  </si>
  <si>
    <t>Gebühr (Tab. 3 a) TIC)</t>
  </si>
  <si>
    <t>Fixgebühr pro kW (Tab. 3 b) TIC)</t>
  </si>
  <si>
    <t>Fixgebühr Vertrag (Tab. 2 TIC)</t>
  </si>
  <si>
    <t>Distanzgebühr (Tab. 1 a) TIC)</t>
  </si>
  <si>
    <t>706 - Distanzgebühr (Tab. 1 a) TIC)</t>
  </si>
  <si>
    <t>Verwaltungsspesen (Art. 8bis TIC)</t>
  </si>
  <si>
    <t>Leistungsgebühr (Tab. 1 b) TIC)</t>
  </si>
  <si>
    <t>Vertragsspesen (Tab. 2 TIC)</t>
  </si>
  <si>
    <t>Umschreibung aufgrund Todesfall (wenn Tarif und Leistung gleichbleiben)</t>
  </si>
  <si>
    <t>Beschreibung</t>
  </si>
  <si>
    <t>Hinweis</t>
  </si>
  <si>
    <t>(Für Feste, Ereignisse, Events, Veranstaltungen, Vorstellungen,…)</t>
  </si>
  <si>
    <t>1) Temporäre Anschlüsse außer Baustrom (Art. 18 TIC)</t>
  </si>
  <si>
    <t>2) Vorübergehende Anschlüsse bis 40KW und einer Distanz bis max. 20 m (Art. 20 TIC)</t>
  </si>
  <si>
    <t>3) Vorübergehenden Anschlüsse mit Verrechnung der effektiven Spesen (Art. 21)</t>
  </si>
  <si>
    <t>anno 2018</t>
  </si>
  <si>
    <t>in €/Jahr pro Anschlusspunkt</t>
  </si>
  <si>
    <t>1) disagio economico</t>
  </si>
  <si>
    <t>2) disagio fisico</t>
  </si>
  <si>
    <t>oltre 1200 kWh/anno</t>
  </si>
  <si>
    <t>SYSTEMLASTEN</t>
  </si>
  <si>
    <t>PCV1
(fix)</t>
  </si>
  <si>
    <t>PCV3
(variabel)</t>
  </si>
  <si>
    <t xml:space="preserve"> - bis 6 kW eine Leistungsanpassung +/- 0,5 kW beantragen</t>
  </si>
  <si>
    <t xml:space="preserve"> - bis 10 kW eine Leistungsanpassung +/- 1 kW beantragen</t>
  </si>
  <si>
    <t xml:space="preserve"> - bis 30 kW eine Leistungsanpassung +/- 5 kW beantragen</t>
  </si>
  <si>
    <t>i) Spannungskontrolle (wenn Kunde Versorgungsspannung anzweifelt, diese aber stimmt)</t>
  </si>
  <si>
    <t>j) Wechsel von Niederspannung in Mittelspannung</t>
  </si>
  <si>
    <t>Zählerkontrolle (Tabelle 7 d) TIC)</t>
  </si>
  <si>
    <t>Fixgebühr (Tabelle 4 TIC)</t>
  </si>
  <si>
    <t>1) Leistung unter 20 kW</t>
  </si>
  <si>
    <t>2) Leistung über 20 kW aber Inbetriebnahme der Anlage vor 27.08.12</t>
  </si>
  <si>
    <t>2) Leistung über 20 kW aber Inbetriebnahme der Anlage nach 27.08.12</t>
  </si>
  <si>
    <t>Anwendungszweck</t>
  </si>
  <si>
    <t>Nicht Haushalte Niederspannung</t>
  </si>
  <si>
    <t>Elektroauto öffentliche Ladestation</t>
  </si>
  <si>
    <t>Nicht Haushalte Mittelspannung</t>
  </si>
  <si>
    <t>Nicht Haushalte in Hochspannung</t>
  </si>
  <si>
    <r>
      <t>MIS</t>
    </r>
    <r>
      <rPr>
        <i/>
        <vertAlign val="subscript"/>
        <sz val="10"/>
        <rFont val="Arial"/>
        <family val="2"/>
      </rPr>
      <t xml:space="preserve">1 </t>
    </r>
    <r>
      <rPr>
        <i/>
        <sz val="10"/>
        <rFont val="Arial"/>
        <family val="2"/>
      </rPr>
      <t>(INS)</t>
    </r>
  </si>
  <si>
    <r>
      <t>MIS</t>
    </r>
    <r>
      <rPr>
        <i/>
        <vertAlign val="subscript"/>
        <sz val="10"/>
        <rFont val="Arial"/>
        <family val="2"/>
      </rPr>
      <t>3</t>
    </r>
    <r>
      <rPr>
        <i/>
        <sz val="10"/>
        <rFont val="Arial"/>
        <family val="2"/>
      </rPr>
      <t>(INS)</t>
    </r>
  </si>
  <si>
    <t>Tabelle 1 TIME:</t>
  </si>
  <si>
    <t>Tabelle 2 TIME:</t>
  </si>
  <si>
    <t>Tabelle 3 TIME:</t>
  </si>
  <si>
    <t>Tabelle 4 TIME:</t>
  </si>
  <si>
    <r>
      <t>MIS</t>
    </r>
    <r>
      <rPr>
        <i/>
        <vertAlign val="subscript"/>
        <sz val="10"/>
        <rFont val="Arial"/>
        <family val="2"/>
      </rPr>
      <t>3</t>
    </r>
    <r>
      <rPr>
        <i/>
        <sz val="10"/>
        <rFont val="Arial"/>
        <family val="2"/>
      </rPr>
      <t>(RAV)</t>
    </r>
  </si>
  <si>
    <r>
      <t>MIS</t>
    </r>
    <r>
      <rPr>
        <i/>
        <vertAlign val="subscript"/>
        <sz val="10"/>
        <rFont val="Arial"/>
        <family val="2"/>
      </rPr>
      <t xml:space="preserve">1 </t>
    </r>
  </si>
  <si>
    <r>
      <t>MIS</t>
    </r>
    <r>
      <rPr>
        <i/>
        <vertAlign val="subscript"/>
        <sz val="10"/>
        <rFont val="Arial"/>
        <family val="2"/>
      </rPr>
      <t>3</t>
    </r>
  </si>
  <si>
    <r>
      <t>MIS</t>
    </r>
    <r>
      <rPr>
        <i/>
        <vertAlign val="subscript"/>
        <sz val="10"/>
        <rFont val="Arial"/>
        <family val="2"/>
      </rPr>
      <t xml:space="preserve">1 </t>
    </r>
    <r>
      <rPr>
        <i/>
        <sz val="10"/>
        <rFont val="Arial"/>
        <family val="2"/>
      </rPr>
      <t>(RAV)</t>
    </r>
  </si>
  <si>
    <r>
      <t>MIS</t>
    </r>
    <r>
      <rPr>
        <i/>
        <vertAlign val="subscript"/>
        <sz val="10"/>
        <rFont val="Arial"/>
        <family val="2"/>
      </rPr>
      <t xml:space="preserve">1 </t>
    </r>
    <r>
      <rPr>
        <i/>
        <sz val="10"/>
        <rFont val="Arial"/>
        <family val="2"/>
      </rPr>
      <t>(RES)</t>
    </r>
  </si>
  <si>
    <r>
      <t>MIS</t>
    </r>
    <r>
      <rPr>
        <i/>
        <vertAlign val="subscript"/>
        <sz val="10"/>
        <rFont val="Arial"/>
        <family val="2"/>
      </rPr>
      <t>3</t>
    </r>
    <r>
      <rPr>
        <i/>
        <sz val="10"/>
        <rFont val="Arial"/>
        <family val="2"/>
      </rPr>
      <t>(RES)</t>
    </r>
  </si>
  <si>
    <t xml:space="preserve">Hier hängt die Messgebühr davon ab, welche Dienstleistung der Netzbetreiber für seinen Endkunden erbringt. </t>
  </si>
  <si>
    <t>Anwendungszweck: Installation</t>
  </si>
  <si>
    <t>Anwendungszweck: Erfassung Messdaten</t>
  </si>
  <si>
    <t>Anwendungszweck: Austausch der vorhandenen mechanischen Zähler (Delibera 292/06) - Nur für Anlagen älter 2017</t>
  </si>
  <si>
    <t>Messgebühren für Produktionsanlagen</t>
  </si>
  <si>
    <t>71+75</t>
  </si>
  <si>
    <t xml:space="preserve">Öffentliche Ladestation </t>
  </si>
  <si>
    <t>Tabelle 5): Endkunden in Hochspannung und Übergabepunkte</t>
  </si>
  <si>
    <t>Tabelle 4): Endkunden in Nieder- und Mittelspannung</t>
  </si>
  <si>
    <t xml:space="preserve">Hinweis: </t>
  </si>
  <si>
    <t>Ist nur auf Zählerstellen mit einer verfügbaren</t>
  </si>
  <si>
    <t>Hoch- spannung</t>
  </si>
  <si>
    <t>Seit Beginn 2017 kann der Endkunde:</t>
  </si>
  <si>
    <t>Übernimmt der Netzbetreiber alle drei Dienstleistungen (vgl. Art. 33 TIME), so werden alle drei Beträge verrechnet (Tabelle 1 TIME), ansonsten nur die getätigte Leistung nach Tabelle 2,3 bzw. 4 TIME.</t>
  </si>
  <si>
    <t>71</t>
  </si>
  <si>
    <t>* Tage</t>
  </si>
  <si>
    <t>Transport und Systemlasten</t>
  </si>
  <si>
    <t>Fixgebühr (€/Monat)</t>
  </si>
  <si>
    <t>Euro/ 
p. Monat</t>
  </si>
  <si>
    <t>Euro/
p.Monat</t>
  </si>
  <si>
    <t>Euro/
p. Monat</t>
  </si>
  <si>
    <t>Leistungsg. (€/kW/Monat)</t>
  </si>
  <si>
    <t>Euro/kW
p. Monat</t>
  </si>
  <si>
    <t>Gesamtsummen bolletta 2.0</t>
  </si>
  <si>
    <t>TRANSPORT UND SYSTEMLASTEN</t>
  </si>
  <si>
    <t>Leistungg. (€/kW/Monat)</t>
  </si>
  <si>
    <t>Leistungsgebühr AUC</t>
  </si>
  <si>
    <t>Euro/Vst.p. Jahr</t>
  </si>
  <si>
    <t>Euro/Vst. p. Jahr</t>
  </si>
  <si>
    <t>Leistung über 16,5 kW anwendbar! (Art. 24 von TIT)</t>
  </si>
  <si>
    <t>64/16</t>
  </si>
  <si>
    <t>64/15</t>
  </si>
  <si>
    <t>9/108</t>
  </si>
  <si>
    <t>11/54</t>
  </si>
  <si>
    <t>16/145</t>
  </si>
  <si>
    <t>16/146</t>
  </si>
  <si>
    <t>65/141</t>
  </si>
  <si>
    <t>65/142</t>
  </si>
  <si>
    <t>109/143</t>
  </si>
  <si>
    <t>109/144</t>
  </si>
  <si>
    <t>191,192,193,194/143</t>
  </si>
  <si>
    <t>191,192,193,194/144</t>
  </si>
  <si>
    <t>65</t>
  </si>
  <si>
    <t>91, 92, 93, 94</t>
  </si>
  <si>
    <t xml:space="preserve">wenn ein neuer Vertrag </t>
  </si>
  <si>
    <t>wenn ein Neu Anschluss und Maggior Tutela Kunde</t>
  </si>
  <si>
    <t>Zahlungsverzug, wenn der Kunden nach Zahlungsfrist bezahlt können</t>
  </si>
  <si>
    <t>a) folgende Spesen verrechnet werden:</t>
  </si>
  <si>
    <t>Verzugszinsen (Art. 7 del. 200/99)</t>
  </si>
  <si>
    <t>EURIBOR + 3,5%</t>
  </si>
  <si>
    <t>Postspesen</t>
  </si>
  <si>
    <t>lt. Vertrag</t>
  </si>
  <si>
    <t>b) folgende Schritte eingeleitet werden</t>
  </si>
  <si>
    <t>nächste Frist</t>
  </si>
  <si>
    <t>Brief</t>
  </si>
  <si>
    <t>Rekommandierter Brief mit Hinweis und Angabe erneuter Frist</t>
  </si>
  <si>
    <t>min 15 Tage</t>
  </si>
  <si>
    <t>Leistung</t>
  </si>
  <si>
    <t>Falls immer noch nicht bezahlt Leistung auf ein Niveau von 15 % reduzieren</t>
  </si>
  <si>
    <t>min 15 Tage +
3 Arbeitstage</t>
  </si>
  <si>
    <t>Abschaltung</t>
  </si>
  <si>
    <t>Falls immer noch nicht bezahlt, kann Stromzufuhr komplett eingestellt werden</t>
  </si>
  <si>
    <t>(D1)</t>
  </si>
  <si>
    <t>c) folgende Gebühren verrechnet werden</t>
  </si>
  <si>
    <t>für die Deaktivierung auf Grund von Zahlungsverzug:</t>
  </si>
  <si>
    <t>für die Reaktivierung nach Deaktivierung auf Grund von Zahlungsverzug:</t>
  </si>
  <si>
    <t>Zähleraktivierung (Tab. 7 a) TIC)</t>
  </si>
  <si>
    <t>Tab. 5 TIC</t>
  </si>
  <si>
    <t>Pauschalbetrag mit Straßenüberquerung (Tab 5a TIC)</t>
  </si>
  <si>
    <t>Pauschalbetrag ohne Straßenüberquerung (Tab 5a TIC)</t>
  </si>
  <si>
    <t>Anno 2019</t>
  </si>
  <si>
    <t>Anno 2020</t>
  </si>
  <si>
    <t>TIS Aktualisiert durch die Bestimmungen 700/2017/R/EEL und 363/2018/R/EEL</t>
  </si>
  <si>
    <t>Reiner Strompreis Fasce APRIL</t>
  </si>
  <si>
    <t>Reiner Strompreis Fasce
MAI</t>
  </si>
  <si>
    <t>Reiner Strompreis Fasce
JUNI</t>
  </si>
  <si>
    <r>
      <t>Tabella 1.1: Parametro PE</t>
    </r>
    <r>
      <rPr>
        <b/>
        <vertAlign val="subscript"/>
        <sz val="10"/>
        <rFont val="Times New Roman"/>
        <family val="1"/>
      </rPr>
      <t>M</t>
    </r>
    <r>
      <rPr>
        <b/>
        <sz val="10"/>
        <rFont val="Times New Roman"/>
        <family val="1"/>
      </rPr>
      <t>, di cui al comma 10.3 lettera b), comma 10.5 lettera a)  punto ii, comma 10.6 lettera b)  punto iii, corretto per le perdite di rete (elemento PE)</t>
    </r>
  </si>
  <si>
    <t>Tipologie di contratto di cui comma 2.3 del TIV</t>
  </si>
  <si>
    <t>PE (centesimi di euro/kWh)</t>
  </si>
  <si>
    <t>lettera a)</t>
  </si>
  <si>
    <t>Utenza domestica in bassa tensione</t>
  </si>
  <si>
    <t>lettera b)</t>
  </si>
  <si>
    <t>Utenze in bassa tensione di illuminazione pubblica</t>
  </si>
  <si>
    <t>lettera c)</t>
  </si>
  <si>
    <t>Altre utenze in bassa tensione</t>
  </si>
  <si>
    <r>
      <t>Tabella 1.3: Parametro  PE</t>
    </r>
    <r>
      <rPr>
        <b/>
        <vertAlign val="subscript"/>
        <sz val="10"/>
        <rFont val="Times New Roman"/>
        <family val="1"/>
      </rPr>
      <t>bio</t>
    </r>
    <r>
      <rPr>
        <b/>
        <sz val="10"/>
        <rFont val="Times New Roman"/>
        <family val="1"/>
      </rPr>
      <t>, di cui al comma 10.3 lettera a) e comma 10.6 lettera b)  punto i, corretto per le perdite di rete (elemento PE)</t>
    </r>
  </si>
  <si>
    <t>F23</t>
  </si>
  <si>
    <r>
      <t>Tabella 1.4:  Parametro  PE</t>
    </r>
    <r>
      <rPr>
        <b/>
        <vertAlign val="subscript"/>
        <sz val="10"/>
        <rFont val="Times New Roman"/>
        <family val="1"/>
      </rPr>
      <t>F</t>
    </r>
    <r>
      <rPr>
        <b/>
        <vertAlign val="superscript"/>
        <sz val="10"/>
        <rFont val="Times New Roman"/>
        <family val="1"/>
      </rPr>
      <t>mens</t>
    </r>
    <r>
      <rPr>
        <b/>
        <sz val="10"/>
        <rFont val="Times New Roman"/>
        <family val="1"/>
      </rPr>
      <t xml:space="preserve">  ,  di cui al comma 10.5 lettera a)  punto i e comma 10.6 lettera a), corretto per le perdite di rete (elemento PE)</t>
    </r>
  </si>
  <si>
    <t xml:space="preserve">Tipologia di contratto di cui comma 2.3 lettere b) e c) del TIV </t>
  </si>
  <si>
    <r>
      <t>Tabella 2.1: Parametro PD</t>
    </r>
    <r>
      <rPr>
        <b/>
        <vertAlign val="subscript"/>
        <sz val="10"/>
        <rFont val="Times New Roman"/>
        <family val="1"/>
      </rPr>
      <t>M</t>
    </r>
    <r>
      <rPr>
        <b/>
        <sz val="10"/>
        <rFont val="Times New Roman"/>
        <family val="1"/>
      </rPr>
      <t>, di cui al comma 10.4 lettera b), comma 10.5 lettera b)  punto ii e comma 10.7  lettera b)  punto iii, corretto per le perdite di rete (elemento PD)</t>
    </r>
  </si>
  <si>
    <t>PD  (centesimi di euro/kWh)</t>
  </si>
  <si>
    <r>
      <t>Tabella 2.3: Parametro PD</t>
    </r>
    <r>
      <rPr>
        <b/>
        <vertAlign val="subscript"/>
        <sz val="10"/>
        <rFont val="Times New Roman"/>
        <family val="1"/>
      </rPr>
      <t>bio</t>
    </r>
    <r>
      <rPr>
        <b/>
        <sz val="10"/>
        <rFont val="Times New Roman"/>
        <family val="1"/>
      </rPr>
      <t>, di cui al comma  10.4  lettera a) e comma 10.7 lettera b)  punto i, corretto per le perdite di rete (elemento PD)</t>
    </r>
  </si>
  <si>
    <r>
      <t>Tabella 2.4: Parametro PD</t>
    </r>
    <r>
      <rPr>
        <b/>
        <vertAlign val="subscript"/>
        <sz val="10"/>
        <rFont val="Times New Roman"/>
        <family val="1"/>
      </rPr>
      <t>F</t>
    </r>
    <r>
      <rPr>
        <b/>
        <vertAlign val="superscript"/>
        <sz val="10"/>
        <rFont val="Times New Roman"/>
        <family val="1"/>
      </rPr>
      <t>mens</t>
    </r>
    <r>
      <rPr>
        <b/>
        <sz val="10"/>
        <rFont val="Times New Roman"/>
        <family val="1"/>
      </rPr>
      <t>, di cui al comma 10.5 lettera b) punto i e comma 10,7  lettera a)  corretto per le perdite di rete (elemento PD)</t>
    </r>
  </si>
  <si>
    <t>PD (centesimi di euro/kWh)</t>
  </si>
  <si>
    <t>PD f1</t>
  </si>
  <si>
    <t xml:space="preserve">Tabella 4.1: Corrispettivo PPE </t>
  </si>
  <si>
    <r>
      <t>Elemento PPE</t>
    </r>
    <r>
      <rPr>
        <b/>
        <vertAlign val="superscript"/>
        <sz val="10"/>
        <rFont val="Times New Roman"/>
        <family val="1"/>
      </rPr>
      <t>1</t>
    </r>
  </si>
  <si>
    <r>
      <t>Elemento PPE</t>
    </r>
    <r>
      <rPr>
        <b/>
        <vertAlign val="superscript"/>
        <sz val="10"/>
        <rFont val="Times New Roman"/>
        <family val="1"/>
      </rPr>
      <t>2</t>
    </r>
  </si>
  <si>
    <t>centesimi di euro/kWh</t>
  </si>
  <si>
    <t>lettera a) Utenza domestica in bassa tensione</t>
  </si>
  <si>
    <t>lettera b) Utenze in bassa tensione di illuminazione pubblica</t>
  </si>
  <si>
    <t>lettera c) Altre utenze in bassa tensione</t>
  </si>
  <si>
    <t>di cui: con potenza impegnata non superiore a 1,5 kW</t>
  </si>
  <si>
    <t>di cui: con potenza impegnata  superiore a 1,5 kW</t>
  </si>
  <si>
    <t>centesimi di euro/kW per anno</t>
  </si>
  <si>
    <t>centesimi di euro/punto di prelievo per anno</t>
  </si>
  <si>
    <t xml:space="preserve">tras </t>
  </si>
  <si>
    <t>di cui mis</t>
  </si>
  <si>
    <t>Totale</t>
  </si>
  <si>
    <r>
      <t xml:space="preserve"> componente </t>
    </r>
    <r>
      <rPr>
        <b/>
        <sz val="10"/>
        <rFont val="Symbol"/>
        <family val="1"/>
        <charset val="2"/>
      </rPr>
      <t>s3</t>
    </r>
    <r>
      <rPr>
        <b/>
        <sz val="10"/>
        <rFont val="Times New Roman"/>
        <family val="1"/>
      </rPr>
      <t xml:space="preserve"> </t>
    </r>
  </si>
  <si>
    <r>
      <t xml:space="preserve"> componente </t>
    </r>
    <r>
      <rPr>
        <b/>
        <sz val="10"/>
        <rFont val="Symbol"/>
        <family val="1"/>
        <charset val="2"/>
      </rPr>
      <t>s2</t>
    </r>
  </si>
  <si>
    <r>
      <t xml:space="preserve"> componente </t>
    </r>
    <r>
      <rPr>
        <b/>
        <sz val="10"/>
        <rFont val="Symbol"/>
        <family val="1"/>
        <charset val="2"/>
      </rPr>
      <t>s</t>
    </r>
    <r>
      <rPr>
        <b/>
        <sz val="10"/>
        <rFont val="Times New Roman"/>
        <family val="1"/>
      </rPr>
      <t>1</t>
    </r>
  </si>
  <si>
    <t>Tabella 9: Componenti della tariffa obbligatoria TD, di cui all'articolo 27</t>
  </si>
  <si>
    <t>AAT2</t>
  </si>
  <si>
    <t>Utenze in altissima tensione, con tensione uguale o superiore a 380 kV</t>
  </si>
  <si>
    <t>lettera i)</t>
  </si>
  <si>
    <t>AAT1</t>
  </si>
  <si>
    <t>Utenze in altissima tensione, con tensione inferiore a 380 kV</t>
  </si>
  <si>
    <t>lettera h)</t>
  </si>
  <si>
    <t>ALTA</t>
  </si>
  <si>
    <t>Utenze in alta tensione</t>
  </si>
  <si>
    <t>lettera g)</t>
  </si>
  <si>
    <t>MTA3</t>
  </si>
  <si>
    <t xml:space="preserve">Altre utenze in media tensione con potenza disponibile superiore a 500 kW </t>
  </si>
  <si>
    <t>MTA2</t>
  </si>
  <si>
    <t>Altre utenze in media tensione con potenza disponibile superiore a 100 kW e inferiore o uguale a 500 kW</t>
  </si>
  <si>
    <t>MTA1</t>
  </si>
  <si>
    <t>Altre utenze in media tensione con potenza disponibile fino a 100 kW</t>
  </si>
  <si>
    <t>lettera f)</t>
  </si>
  <si>
    <t>MTIP</t>
  </si>
  <si>
    <t>Utenze in media tensione di illuminazione pubblica</t>
  </si>
  <si>
    <t>lettera e)</t>
  </si>
  <si>
    <t>BTA6</t>
  </si>
  <si>
    <t>Altre utenze in bassa tensione con potenza disponibile superiore a 16,5 kW</t>
  </si>
  <si>
    <t>BTA5</t>
  </si>
  <si>
    <t>- per potenze impegnate superiori a 10 kW</t>
  </si>
  <si>
    <t>BTA4</t>
  </si>
  <si>
    <t>- per potenze impegnate superiori a 6 kW e inferiori o uguali a 10 kW</t>
  </si>
  <si>
    <t>BTA3</t>
  </si>
  <si>
    <t>- per potenze impegnate superiori a 3 kW e inferiori o uguali a 6 kW</t>
  </si>
  <si>
    <t>BTA2</t>
  </si>
  <si>
    <t>- per potenze impegnate superiori a 1.5 kW e inferiori o uguali a 3 kW</t>
  </si>
  <si>
    <t>BTA1</t>
  </si>
  <si>
    <t>- per potenze impegnate inferiori o uguali a 1.5 kW</t>
  </si>
  <si>
    <t>Altre utenze in bassa tensione con potenza disponibile fino a 16,5 kW</t>
  </si>
  <si>
    <t>lettera d)</t>
  </si>
  <si>
    <t>Utenze in bassa tensione per alimentazione esclusiva dei punti di ricarica di veicoli elettrici in luoghi accessibili al pubblico</t>
  </si>
  <si>
    <t>BTIP</t>
  </si>
  <si>
    <t xml:space="preserve">centesimi di euro/kW per anno </t>
  </si>
  <si>
    <t>centesimi di euro/punto di prelievo/anno</t>
  </si>
  <si>
    <t>CODICE TARIFFA</t>
  </si>
  <si>
    <t>Quota energia</t>
  </si>
  <si>
    <t xml:space="preserve">Quota potenza </t>
  </si>
  <si>
    <t>Quota fissa</t>
  </si>
  <si>
    <t>Tabella 3: Componenti delle tariffe obbligatorie per il servizio di distribuzione, di cui all'articolo 9</t>
  </si>
  <si>
    <t>Altre utenze in media tensione</t>
  </si>
  <si>
    <r>
      <t>TRAS</t>
    </r>
    <r>
      <rPr>
        <b/>
        <i/>
        <vertAlign val="subscript"/>
        <sz val="10"/>
        <rFont val="Times New Roman"/>
        <family val="1"/>
      </rPr>
      <t>E</t>
    </r>
    <r>
      <rPr>
        <b/>
        <i/>
        <sz val="10"/>
        <rFont val="Times New Roman"/>
        <family val="1"/>
      </rPr>
      <t xml:space="preserve"> </t>
    </r>
  </si>
  <si>
    <r>
      <t>TRAS</t>
    </r>
    <r>
      <rPr>
        <b/>
        <i/>
        <vertAlign val="subscript"/>
        <sz val="10"/>
        <rFont val="Times New Roman"/>
        <family val="1"/>
      </rPr>
      <t>P</t>
    </r>
  </si>
  <si>
    <r>
      <t xml:space="preserve">Tabella 1: Componenti </t>
    </r>
    <r>
      <rPr>
        <b/>
        <i/>
        <sz val="10"/>
        <rFont val="Times New Roman"/>
        <family val="1"/>
      </rPr>
      <t>TRAS</t>
    </r>
    <r>
      <rPr>
        <b/>
        <sz val="10"/>
        <rFont val="Times New Roman"/>
        <family val="1"/>
      </rPr>
      <t xml:space="preserve"> per il servizio di trasmissione per i clienti finali</t>
    </r>
  </si>
  <si>
    <r>
      <t>MIS</t>
    </r>
    <r>
      <rPr>
        <i/>
        <vertAlign val="subscript"/>
        <sz val="10"/>
        <rFont val="Times New Roman"/>
        <family val="1"/>
      </rPr>
      <t>3</t>
    </r>
    <r>
      <rPr>
        <i/>
        <sz val="10"/>
        <rFont val="Times New Roman"/>
        <family val="1"/>
      </rPr>
      <t>(RES)</t>
    </r>
  </si>
  <si>
    <r>
      <t>MIS</t>
    </r>
    <r>
      <rPr>
        <i/>
        <vertAlign val="subscript"/>
        <sz val="10"/>
        <rFont val="Times New Roman"/>
        <family val="1"/>
      </rPr>
      <t xml:space="preserve">1 </t>
    </r>
    <r>
      <rPr>
        <i/>
        <sz val="10"/>
        <rFont val="Times New Roman"/>
        <family val="1"/>
      </rPr>
      <t>(RES)</t>
    </r>
  </si>
  <si>
    <t>Tipologie di contratto di cui comma 2.2 del TIT</t>
  </si>
  <si>
    <r>
      <t xml:space="preserve">Tabella 4: Elementi </t>
    </r>
    <r>
      <rPr>
        <b/>
        <i/>
        <sz val="10"/>
        <rFont val="Times New Roman"/>
        <family val="1"/>
      </rPr>
      <t>MIS</t>
    </r>
    <r>
      <rPr>
        <b/>
        <i/>
        <vertAlign val="subscript"/>
        <sz val="10"/>
        <rFont val="Times New Roman"/>
        <family val="1"/>
      </rPr>
      <t>C</t>
    </r>
    <r>
      <rPr>
        <b/>
        <i/>
        <sz val="10"/>
        <rFont val="Times New Roman"/>
        <family val="1"/>
      </rPr>
      <t xml:space="preserve"> (RES)</t>
    </r>
    <r>
      <rPr>
        <b/>
        <sz val="10"/>
        <rFont val="Times New Roman"/>
        <family val="1"/>
      </rPr>
      <t xml:space="preserve"> delle componenti </t>
    </r>
    <r>
      <rPr>
        <b/>
        <i/>
        <sz val="10"/>
        <rFont val="Times New Roman"/>
        <family val="1"/>
      </rPr>
      <t>MIS</t>
    </r>
    <r>
      <rPr>
        <b/>
        <sz val="10"/>
        <rFont val="Times New Roman"/>
        <family val="1"/>
      </rPr>
      <t>, di cui al 33.1, lettera c)</t>
    </r>
  </si>
  <si>
    <r>
      <t>MIS</t>
    </r>
    <r>
      <rPr>
        <i/>
        <vertAlign val="subscript"/>
        <sz val="10"/>
        <rFont val="Times New Roman"/>
        <family val="1"/>
      </rPr>
      <t>3</t>
    </r>
    <r>
      <rPr>
        <i/>
        <sz val="10"/>
        <rFont val="Times New Roman"/>
        <family val="1"/>
      </rPr>
      <t>(RAV)</t>
    </r>
  </si>
  <si>
    <r>
      <t>MIS</t>
    </r>
    <r>
      <rPr>
        <i/>
        <vertAlign val="subscript"/>
        <sz val="10"/>
        <rFont val="Times New Roman"/>
        <family val="1"/>
      </rPr>
      <t xml:space="preserve">1 </t>
    </r>
    <r>
      <rPr>
        <i/>
        <sz val="10"/>
        <rFont val="Times New Roman"/>
        <family val="1"/>
      </rPr>
      <t>(RAV)</t>
    </r>
  </si>
  <si>
    <r>
      <t xml:space="preserve">Tabella 3: Elementi </t>
    </r>
    <r>
      <rPr>
        <b/>
        <i/>
        <sz val="10"/>
        <rFont val="Times New Roman"/>
        <family val="1"/>
      </rPr>
      <t>MIS</t>
    </r>
    <r>
      <rPr>
        <b/>
        <i/>
        <vertAlign val="subscript"/>
        <sz val="10"/>
        <rFont val="Times New Roman"/>
        <family val="1"/>
      </rPr>
      <t>C</t>
    </r>
    <r>
      <rPr>
        <b/>
        <i/>
        <sz val="10"/>
        <rFont val="Times New Roman"/>
        <family val="1"/>
      </rPr>
      <t xml:space="preserve"> (RAV)</t>
    </r>
    <r>
      <rPr>
        <b/>
        <sz val="10"/>
        <rFont val="Times New Roman"/>
        <family val="1"/>
      </rPr>
      <t xml:space="preserve"> delle componenti </t>
    </r>
    <r>
      <rPr>
        <b/>
        <i/>
        <sz val="10"/>
        <rFont val="Times New Roman"/>
        <family val="1"/>
      </rPr>
      <t>MIS</t>
    </r>
    <r>
      <rPr>
        <b/>
        <sz val="10"/>
        <rFont val="Times New Roman"/>
        <family val="1"/>
      </rPr>
      <t>, di cui al comma 33.1, lettera b)</t>
    </r>
  </si>
  <si>
    <r>
      <t>MIS</t>
    </r>
    <r>
      <rPr>
        <i/>
        <vertAlign val="subscript"/>
        <sz val="10"/>
        <rFont val="Times New Roman"/>
        <family val="1"/>
      </rPr>
      <t>3</t>
    </r>
    <r>
      <rPr>
        <i/>
        <sz val="10"/>
        <rFont val="Times New Roman"/>
        <family val="1"/>
      </rPr>
      <t>(INS)</t>
    </r>
  </si>
  <si>
    <r>
      <t>MIS</t>
    </r>
    <r>
      <rPr>
        <i/>
        <vertAlign val="subscript"/>
        <sz val="10"/>
        <rFont val="Times New Roman"/>
        <family val="1"/>
      </rPr>
      <t xml:space="preserve">1 </t>
    </r>
    <r>
      <rPr>
        <i/>
        <sz val="10"/>
        <rFont val="Times New Roman"/>
        <family val="1"/>
      </rPr>
      <t>(INS)</t>
    </r>
  </si>
  <si>
    <r>
      <t xml:space="preserve">Tabella 2: Elementi </t>
    </r>
    <r>
      <rPr>
        <b/>
        <i/>
        <sz val="10"/>
        <rFont val="Times New Roman"/>
        <family val="1"/>
      </rPr>
      <t>MIS</t>
    </r>
    <r>
      <rPr>
        <b/>
        <i/>
        <vertAlign val="subscript"/>
        <sz val="10"/>
        <rFont val="Times New Roman"/>
        <family val="1"/>
      </rPr>
      <t>C</t>
    </r>
    <r>
      <rPr>
        <b/>
        <i/>
        <sz val="10"/>
        <rFont val="Times New Roman"/>
        <family val="1"/>
      </rPr>
      <t xml:space="preserve"> (INS)</t>
    </r>
    <r>
      <rPr>
        <b/>
        <sz val="10"/>
        <rFont val="Times New Roman"/>
        <family val="1"/>
      </rPr>
      <t xml:space="preserve"> delle componenti </t>
    </r>
    <r>
      <rPr>
        <b/>
        <i/>
        <sz val="10"/>
        <rFont val="Times New Roman"/>
        <family val="1"/>
      </rPr>
      <t>MIS</t>
    </r>
    <r>
      <rPr>
        <b/>
        <sz val="10"/>
        <rFont val="Times New Roman"/>
        <family val="1"/>
      </rPr>
      <t>, di cui al comma 33.1, lettera a)</t>
    </r>
  </si>
  <si>
    <r>
      <t>MIS</t>
    </r>
    <r>
      <rPr>
        <i/>
        <vertAlign val="subscript"/>
        <sz val="10"/>
        <rFont val="Times New Roman"/>
        <family val="1"/>
      </rPr>
      <t>3</t>
    </r>
  </si>
  <si>
    <r>
      <t>MIS</t>
    </r>
    <r>
      <rPr>
        <i/>
        <vertAlign val="subscript"/>
        <sz val="10"/>
        <rFont val="Times New Roman"/>
        <family val="1"/>
      </rPr>
      <t>1</t>
    </r>
  </si>
  <si>
    <r>
      <t xml:space="preserve">Tabella 1: Componenti </t>
    </r>
    <r>
      <rPr>
        <b/>
        <i/>
        <sz val="10"/>
        <rFont val="Times New Roman"/>
        <family val="1"/>
      </rPr>
      <t>MIS</t>
    </r>
    <r>
      <rPr>
        <b/>
        <sz val="10"/>
        <rFont val="Times New Roman"/>
        <family val="1"/>
      </rPr>
      <t>, di cui all'articolo 33</t>
    </r>
  </si>
  <si>
    <t>Tipologie di contratto di cui al comma 2.2 del TIT</t>
  </si>
  <si>
    <t>Tabella 7: componenti tariffarie UC3 e UC6</t>
  </si>
  <si>
    <t>di cui: non residenti</t>
  </si>
  <si>
    <t>di cui: residenti</t>
  </si>
  <si>
    <t>Utenze domestiche in bassa tensione</t>
  </si>
  <si>
    <r>
      <t>Rimanenti oneri generali (A</t>
    </r>
    <r>
      <rPr>
        <b/>
        <vertAlign val="subscript"/>
        <sz val="12"/>
        <rFont val="Times New Roman"/>
        <family val="1"/>
      </rPr>
      <t>RIM</t>
    </r>
    <r>
      <rPr>
        <b/>
        <sz val="12"/>
        <rFont val="Times New Roman"/>
        <family val="1"/>
      </rPr>
      <t>)</t>
    </r>
  </si>
  <si>
    <r>
      <t>Tabella 1.2: Parametro PE</t>
    </r>
    <r>
      <rPr>
        <b/>
        <vertAlign val="subscript"/>
        <sz val="10"/>
        <rFont val="Times New Roman"/>
        <family val="1"/>
      </rPr>
      <t>F</t>
    </r>
    <r>
      <rPr>
        <b/>
        <sz val="10"/>
        <rFont val="Times New Roman"/>
        <family val="1"/>
      </rPr>
      <t>, di cui al comma 10.6 lettera b)  punto ii, corretto per le perdite di rete (elemento PE)</t>
    </r>
  </si>
  <si>
    <r>
      <t>Tabella 2.2: Parametro PD</t>
    </r>
    <r>
      <rPr>
        <b/>
        <vertAlign val="subscript"/>
        <sz val="10"/>
        <rFont val="Times New Roman"/>
        <family val="1"/>
      </rPr>
      <t>F</t>
    </r>
    <r>
      <rPr>
        <b/>
        <sz val="10"/>
        <rFont val="Times New Roman"/>
        <family val="1"/>
      </rPr>
      <t>, di cui al comma 10.7, lettera b), punto ii, corretto per le perdite di rete (elemento PD)</t>
    </r>
  </si>
  <si>
    <t>RFI – Rete Ferroviaria Italiana S.p.A.  (nei limiti quantitativi previsti dall'articolo 4, comma 2, del decreto del Presidente della Repubblica 22 maggio 1963, n.730)</t>
  </si>
  <si>
    <t>RFI – Rete Ferroviaria Italiana S.p.A.  (quantitativi di energia elettrica per trazione in eccesso di quelli previsti dall'art.4, comma 2, del decreto del Presidente della Repubblica 22 maggio 1963, n.730)</t>
  </si>
  <si>
    <t>(centesimi di euro/kWh)</t>
  </si>
  <si>
    <t>Tabella 4.2: Corrispettivo PPE  per i soggetti di cui al comma 37.1 del TIT</t>
  </si>
  <si>
    <t>Das sind die Nummerierungen von Giada</t>
  </si>
  <si>
    <r>
      <t>Relativi al sostegno delle energie da fonti  rinnovabili ed alla cogenerazione CIP 6/92 (A</t>
    </r>
    <r>
      <rPr>
        <b/>
        <vertAlign val="subscript"/>
        <sz val="12"/>
        <rFont val="Times New Roman"/>
        <family val="1"/>
      </rPr>
      <t>SOS</t>
    </r>
    <r>
      <rPr>
        <b/>
        <sz val="12"/>
        <rFont val="Times New Roman"/>
        <family val="1"/>
      </rPr>
      <t>)</t>
    </r>
  </si>
  <si>
    <t>CLASSE DI AGEVOLAZIONE: 0</t>
  </si>
  <si>
    <t>Tabella 1: oneri generali  relativi al sostegno delle energie da fonti rinnovabili ed alla cogenerazione CIP 6/92 per le utenze in bassa tensione e per le utenze in media, alta e altissima tensione</t>
  </si>
  <si>
    <t xml:space="preserve">Tabella 6: rimanenti oneri generali  per le utenze in bassa tensione e per le utenze in media, alta e altissima tensione </t>
  </si>
  <si>
    <t>Die Farben in den Zellen sollen den Zusammenhang mit den ausgeblendeten Tabellenblättern symbolisieren. Z.B. Grüne Zellenwerte befinden sich in dem grünen Tabellenblatt</t>
  </si>
  <si>
    <t>DISPBT (variabel)</t>
  </si>
  <si>
    <t>71+75/61</t>
  </si>
  <si>
    <t>604/2020</t>
  </si>
  <si>
    <t>Anno 2021</t>
  </si>
  <si>
    <t>Punti di interconnessione tra reti in bassa tensione</t>
  </si>
  <si>
    <t>Punti di interconnessione tra reti in media tensione</t>
  </si>
  <si>
    <t>Punti di interconnessione tra reti in alta e altissima tensione</t>
  </si>
  <si>
    <t>Punti di prelievo di clienti finali in alta e altissima tensione</t>
  </si>
  <si>
    <t>centesimi di euro/kVArh</t>
  </si>
  <si>
    <t xml:space="preserve">Energia reattiva eccedente il 75% dell'energia attiva </t>
  </si>
  <si>
    <t>Energia reattiva compresa tra il 50% ed il 75% dell'energia attiva</t>
  </si>
  <si>
    <t>Fasce orarie</t>
  </si>
  <si>
    <t>Punti di prelievo di clienti finali in bassa tensione</t>
  </si>
  <si>
    <t>Punti di prelievo di clienti finali in media tensione</t>
  </si>
  <si>
    <t>Energia reattiva compresa tra il 33% ed il 75% dell'energia attiva</t>
  </si>
  <si>
    <t>Tabella 4: Corrispettivi per prelievi di energia reattiva di clienti finali non domestici, connessi in bassa tensione con potenza disponibile superiore a 16,5 kW ed in media tensione</t>
  </si>
  <si>
    <t>Fixgebühr Lieferung geschützter Markt (Art. 11.1 TIV)</t>
  </si>
  <si>
    <t>Quelle: https://www.arera.it/it/operatori/ele_%20testintegrati.htm</t>
  </si>
  <si>
    <t>Fixgebühr Lieferung geschützter Markt (Art. 11.1 TIV 2021)</t>
  </si>
  <si>
    <t>psaier.energies GmbH</t>
  </si>
  <si>
    <t>KLEINSTUNTERNEHMEN (unter 10 Mitarbeiter und Umsatz oder Bilanzsumme nicht größer als 2 Millionen Euro)</t>
  </si>
  <si>
    <t>vertraglich vereinbarte Leistung
0 - 15 kW</t>
  </si>
  <si>
    <t>HINWEIS ZUR DISTANZGEBÜHR:</t>
  </si>
  <si>
    <t>bis 6 kW vertragliche 
Leistung</t>
  </si>
  <si>
    <t>über 6 kW 
vertragliche Leistung</t>
  </si>
  <si>
    <t>bis max. 1,5 kW</t>
  </si>
  <si>
    <t>größer als 1,5 kW bis max. 3 kW</t>
  </si>
  <si>
    <t>größer als 3 kW bis max. 6 kW</t>
  </si>
  <si>
    <t>größer als 6 kW bis max. 10 kW</t>
  </si>
  <si>
    <t>größer als 10 kW bis max. 15 kW</t>
  </si>
  <si>
    <t>vertraglich vereinbarte Leistung</t>
  </si>
  <si>
    <t>größer als 15 kW</t>
  </si>
  <si>
    <t>Kunden, die ihre Rechnungen elektronisch empfangen und per Bankeinzugsverfahren bezahlen, erhalten einen Rabatt von 6,60 € pro Jahr.</t>
  </si>
  <si>
    <t>Siehe Hinweis</t>
  </si>
  <si>
    <t>Distanzgebühr (Tab. 1 a) TIC) (siehe Hinweis unten)</t>
  </si>
  <si>
    <t>Leistungsgebühr (Tab. 1b) und 1bis TIC)</t>
  </si>
  <si>
    <t>TIC Art. 3.2</t>
  </si>
  <si>
    <t>Tutela graduale</t>
  </si>
  <si>
    <t>Tutti i valori pubblicati  sono comprensivi delle perdite di rete,  del corrispettivo di funzionamento di Acquirente unico e del corrispettivo a copertura degli oneri finanziari definiti dall'Autorità per il servizio di maggior tutela.</t>
  </si>
  <si>
    <r>
      <t>PE</t>
    </r>
    <r>
      <rPr>
        <b/>
        <i/>
        <vertAlign val="subscript"/>
        <sz val="10"/>
        <color theme="1"/>
        <rFont val="Times New Roman"/>
        <family val="1"/>
      </rPr>
      <t>AP</t>
    </r>
    <r>
      <rPr>
        <b/>
        <i/>
        <sz val="10"/>
        <color theme="1"/>
        <rFont val="Times New Roman"/>
        <family val="1"/>
      </rPr>
      <t xml:space="preserve"> per fasce (€/kWh)</t>
    </r>
  </si>
  <si>
    <r>
      <t>PE</t>
    </r>
    <r>
      <rPr>
        <b/>
        <i/>
        <vertAlign val="subscript"/>
        <sz val="10"/>
        <color theme="1"/>
        <rFont val="Times New Roman"/>
        <family val="1"/>
      </rPr>
      <t>AP</t>
    </r>
    <r>
      <rPr>
        <b/>
        <i/>
        <sz val="10"/>
        <color theme="1"/>
        <rFont val="Times New Roman"/>
        <family val="1"/>
      </rPr>
      <t xml:space="preserve"> biorario (€/kWh)</t>
    </r>
  </si>
  <si>
    <t>Monorario</t>
  </si>
  <si>
    <r>
      <t>PE</t>
    </r>
    <r>
      <rPr>
        <b/>
        <vertAlign val="subscript"/>
        <sz val="10"/>
        <color theme="1"/>
        <rFont val="Times New Roman"/>
        <family val="1"/>
      </rPr>
      <t>AP</t>
    </r>
    <r>
      <rPr>
        <b/>
        <sz val="10"/>
        <color theme="1"/>
        <rFont val="Times New Roman"/>
        <family val="1"/>
      </rPr>
      <t xml:space="preserve"> monorario (€/kWh)</t>
    </r>
  </si>
  <si>
    <r>
      <t>Valore consuntivo mensile dell'elemento PE</t>
    </r>
    <r>
      <rPr>
        <b/>
        <vertAlign val="subscript"/>
        <sz val="11"/>
        <color theme="3"/>
        <rFont val="Times New Roman"/>
        <family val="1"/>
      </rPr>
      <t>AP</t>
    </r>
    <r>
      <rPr>
        <b/>
        <sz val="11"/>
        <color theme="3"/>
        <rFont val="Times New Roman"/>
        <family val="1"/>
      </rPr>
      <t xml:space="preserve"> differenziato per fasce, di cui al comma 7.6 dell'Allegato B alla deliberazione 491/2020/R/eel, corretto per le perdite di rete, da applicare ai clienti serviti nell'ambito del servizio a tutele graduali durante il periodo provvisorio</t>
    </r>
  </si>
  <si>
    <t>x</t>
  </si>
  <si>
    <t>VERKAUF
PED monorario
(kein telem. Zähler)</t>
  </si>
  <si>
    <t>X</t>
  </si>
  <si>
    <t>Verkauf 
PED monorario
(kein telem. Zähler)</t>
  </si>
  <si>
    <t>Verkauf 
PED biorario transitorio
(f1 = Fasce1, f23 = Fasce 2 und 3)</t>
  </si>
  <si>
    <t>Kunden, die ihre Rechnungen elektronisch empfangen und per Bankeinzugsverfahren bezahlen, erhalten einen Rabatt von 6,00 € pro Jahr.</t>
  </si>
  <si>
    <t>Keine Daten</t>
  </si>
  <si>
    <t>c) Leistungsreduzierung</t>
  </si>
  <si>
    <t>d) Übernahme Stromanschluss</t>
  </si>
  <si>
    <t>e) voltura mortis causis - subentro familiare</t>
  </si>
  <si>
    <t>f) Deaktivierung Stromanschluss auf Anfrage des Kunden</t>
  </si>
  <si>
    <t>Nicht Haushalte</t>
  </si>
  <si>
    <t>Tutela graduale Pflicht</t>
  </si>
  <si>
    <t>Leistungsgebühr (Tab. 1 b) TIC) - der Betrag muss mit der effektiven Anzahl an kW Anschlussleistung multipliziert werden</t>
  </si>
  <si>
    <t>a) Neuanschluss permanent Niederspannung</t>
  </si>
  <si>
    <t>wenn der Kunde eine Leistungserhöhung beantragt</t>
  </si>
  <si>
    <t>Rückzahlung Leistungsgebühr an Kunde</t>
  </si>
  <si>
    <t>siehe Kommentar</t>
  </si>
  <si>
    <t>Haushalte</t>
  </si>
  <si>
    <t>Meter</t>
  </si>
  <si>
    <t>Kalkulator:</t>
  </si>
  <si>
    <t>Meter Distanz zwischen dem Zähler und der Referenzkabine</t>
  </si>
  <si>
    <t>Hier Eingabe der Distanzmeter</t>
  </si>
  <si>
    <t>oder</t>
  </si>
  <si>
    <t>Deaktivierung auf Grund von Zahlungsverzug elektronischer Zähler (Art. 27 TIC)</t>
  </si>
  <si>
    <t>Deaktivierung auf Grund von Zahlungsverzug kein elektronischer Zähler
(Art. 27 TIC - Tab. 7a)</t>
  </si>
  <si>
    <t>extra consumo rispetto a utente tipo (2700/kWh/anno)</t>
  </si>
  <si>
    <t>fino a 3 kW</t>
  </si>
  <si>
    <t>3,5 kW</t>
  </si>
  <si>
    <t>4 kW</t>
  </si>
  <si>
    <t>da 4,5kW in su</t>
  </si>
  <si>
    <t>Die Verrechnung der Begünstigung erfolgt nach Tagen gemäß Artikel 10, Allegato A delibera 63/2021</t>
  </si>
  <si>
    <t>€/trimestre per punto di prelievo</t>
  </si>
  <si>
    <r>
      <t>fino a 600</t>
    </r>
    <r>
      <rPr>
        <b/>
        <sz val="12"/>
        <rFont val="Times New Roman"/>
        <family val="1"/>
      </rPr>
      <t xml:space="preserve"> </t>
    </r>
    <r>
      <rPr>
        <sz val="12"/>
        <rFont val="Times New Roman"/>
        <family val="1"/>
      </rPr>
      <t>kWh/anno</t>
    </r>
  </si>
  <si>
    <r>
      <t>tra 600 e 1200</t>
    </r>
    <r>
      <rPr>
        <b/>
        <sz val="12"/>
        <rFont val="Times New Roman"/>
        <family val="1"/>
      </rPr>
      <t xml:space="preserve"> </t>
    </r>
    <r>
      <rPr>
        <sz val="12"/>
        <rFont val="Times New Roman"/>
        <family val="1"/>
      </rPr>
      <t>kWh/anno</t>
    </r>
  </si>
  <si>
    <r>
      <t>oltre 1200</t>
    </r>
    <r>
      <rPr>
        <b/>
        <sz val="12"/>
        <rFont val="Times New Roman"/>
        <family val="1"/>
      </rPr>
      <t xml:space="preserve"> </t>
    </r>
    <r>
      <rPr>
        <sz val="12"/>
        <rFont val="Times New Roman"/>
        <family val="1"/>
      </rPr>
      <t>kWh/anno</t>
    </r>
  </si>
  <si>
    <t>+</t>
  </si>
  <si>
    <t>Tarifrechner Erstwohnsitz pro Bimester</t>
  </si>
  <si>
    <t>Tarifrechner NS (10,1 - 15 kW)</t>
  </si>
  <si>
    <t>Tarifrechner Erstwohnsitz pro Bimester von 1,6 bis 3 kW</t>
  </si>
  <si>
    <t>Tarifrechner Erstwohnsitz pro Bimester ab 3,1 kW</t>
  </si>
  <si>
    <t>Tarifrechner Erstwohnsitz pro Bimester von 0 bis 1,5 kW</t>
  </si>
  <si>
    <t>Tarifrechner NS (größer 15 kW) Verkaufskomponenten aus der Tarifklasse 10,1 - 15 kW</t>
  </si>
  <si>
    <t>Anno 2022</t>
  </si>
  <si>
    <t xml:space="preserve">Tabella 5: Corrispettivi per prelievi di energia reattiva di clienti finali connessi in alta e altissima tensione e per transiti di energia reattiva in corrispondenza di punti di interconnessione tra reti </t>
  </si>
  <si>
    <t xml:space="preserve">Anno 2020, 2021 e 1 gennaio 2022 -30 giugno 2022 </t>
  </si>
  <si>
    <t>(Delibera 621/2021 - Tabelle 4 e 5 TIT)</t>
  </si>
  <si>
    <r>
      <t xml:space="preserve">71,32 </t>
    </r>
    <r>
      <rPr>
        <sz val="10"/>
        <rFont val="Times New Roman"/>
        <family val="1"/>
      </rPr>
      <t>€</t>
    </r>
    <r>
      <rPr>
        <sz val="10"/>
        <rFont val="Arial"/>
        <family val="2"/>
      </rPr>
      <t>/kW</t>
    </r>
  </si>
  <si>
    <t>Die Distanzgebühr kann mithilfe der Tabelle (rechts) berechnet werden. Für Anschlüsse von Erstwohnungen bis zur vertraglichen Anschlussleistung von 3 kW können immer nur 189,71 € berechnet werden! Wenn die Anschlussleistung zu einem späteren Zeitpunkt erhöht wird, so kann die Differenz zwischen der effektiven Distanzgebühr und der bereits bezahlten Distanzgebühr (189,71 €) dem Kunden nachberechnet werden (Art. 13 TIC).</t>
  </si>
  <si>
    <t>56,38 €/kW oder 0 €</t>
  </si>
  <si>
    <t>71,32 €/kW</t>
  </si>
  <si>
    <t>Tabelle TIC (delibera 621/2021 ARERA)</t>
  </si>
  <si>
    <t>(Tabelle TIC (delibera 621/2021 ARERA))</t>
  </si>
  <si>
    <t>Jahr 2022 ab 01.01.2022</t>
  </si>
  <si>
    <t>Die jeweiligen Einheitspreise müssen jährlich vom Verteiler veröffentlicht werden und müssen bei Ermittlungen der ARERA nachweisbar sein.</t>
  </si>
  <si>
    <t>(Del. 621/2021 All.C)</t>
  </si>
  <si>
    <t>einmalig (gültig bis 31.12.2022)*</t>
  </si>
  <si>
    <t>g) Reaktivierung saisonaler Anschluss / Aktivierung stillgelegter Zähler (wenn gleicher Kunde den Zähler wieder aktiviert)</t>
  </si>
  <si>
    <t>Zeitraum: 3. Trimester 2022  (01.07. -  30.09.22)</t>
  </si>
  <si>
    <t>Juli (monorario)</t>
  </si>
  <si>
    <t>August (monorario)</t>
  </si>
  <si>
    <t>September (monorario)</t>
  </si>
  <si>
    <t>Juli (biorario)</t>
  </si>
  <si>
    <t>August (biorario)</t>
  </si>
  <si>
    <t>September (biorario)</t>
  </si>
  <si>
    <t>zusätzlich für das 3. Trimester 2022 hinzuzurechnen</t>
  </si>
  <si>
    <t>Quelle: Delibera 295/2022/Tabelle 1</t>
  </si>
  <si>
    <t>Quelle: Delibera 292/2022/Tabelle 2</t>
  </si>
  <si>
    <t>01.07.2022 - 30.09.2022</t>
  </si>
  <si>
    <t>Mese di luglio</t>
  </si>
  <si>
    <t>Mese di agosto</t>
  </si>
  <si>
    <t>Mese di settembre</t>
  </si>
  <si>
    <t>Beschluss ARERA 146/2022, 623/2021, 622/2021, 621/2021, 491/2020, 297/2022, 35/2022</t>
  </si>
  <si>
    <t>Energiepreis Triorario Juli</t>
  </si>
  <si>
    <t>Energiepreis Triorario August</t>
  </si>
  <si>
    <t>Energiepreis Triorario September</t>
  </si>
  <si>
    <t>PED in Fasce
Juli</t>
  </si>
  <si>
    <t>PED in Fasce
 August</t>
  </si>
  <si>
    <t>PED in Fasce
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</si>
</sst>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8" formatCode="#,##0.00\ &quot;€&quot;;[Red]\-#,##0.00\ &quot;€&quot;"/>
    <numFmt numFmtId="41" formatCode="_-* #,##0_-;\-* #,##0_-;_-* &quot;-&quot;_-;_-@_-"/>
    <numFmt numFmtId="44" formatCode="_-* #,##0.00\ &quot;€&quot;_-;\-* #,##0.00\ &quot;€&quot;_-;_-* &quot;-&quot;??\ &quot;€&quot;_-;_-@_-"/>
    <numFmt numFmtId="43" formatCode="_-* #,##0.00_-;\-* #,##0.00_-;_-* &quot;-&quot;??_-;_-@_-"/>
    <numFmt numFmtId="164" formatCode="_-* #,##0.00\ _€_-;\-* #,##0.00\ _€_-;_-* &quot;-&quot;??\ _€_-;_-@_-"/>
    <numFmt numFmtId="165" formatCode="&quot;L.&quot;\ #,##0;[Red]\-&quot;L.&quot;\ #,##0"/>
    <numFmt numFmtId="166" formatCode="0.0000"/>
    <numFmt numFmtId="167" formatCode="_-* #,##0.00_-;\-* #,##0.00_-;_-* &quot;-&quot;_-;_-@_-"/>
    <numFmt numFmtId="168" formatCode="#,##0.000000"/>
    <numFmt numFmtId="169" formatCode="#,##0.00000"/>
    <numFmt numFmtId="170" formatCode="#,##0.00\ [$€-1];[Red]\-#,##0.00\ [$€-1]"/>
    <numFmt numFmtId="171" formatCode="_-* #,##0.000\ _€_-;\-* #,##0.000\ _€_-;_-* &quot;-&quot;??\ _€_-;_-@_-"/>
    <numFmt numFmtId="172" formatCode="0.00000"/>
    <numFmt numFmtId="173" formatCode="0.000000"/>
    <numFmt numFmtId="174" formatCode="_-[$€-2]\ * #,##0.00_-;\-[$€-2]\ * #,##0.00_-;_-[$€-2]\ * &quot;-&quot;??_-"/>
    <numFmt numFmtId="175" formatCode="_-* #,##0.0000\ _€_-;\-* #,##0.0000\ _€_-;_-* &quot;-&quot;??\ _€_-;_-@_-"/>
    <numFmt numFmtId="176" formatCode="_-* #,##0.00000_-;\-* #,##0.00000_-;_-* &quot;-&quot;_-;_-@_-"/>
    <numFmt numFmtId="177" formatCode="_-* #,##0.00000\ _€_-;\-* #,##0.00000\ _€_-;_-* &quot;-&quot;?????\ _€_-;_-@_-"/>
    <numFmt numFmtId="178" formatCode="0.000"/>
    <numFmt numFmtId="179" formatCode="_-* #,##0.000_-;\-* #,##0.000_-;_-* &quot;-&quot;_-;_-@_-"/>
    <numFmt numFmtId="180" formatCode="_-* #,##0.000\ _€_-;\-* #,##0.000\ _€_-;_-* &quot;-&quot;???\ _€_-;_-@_-"/>
    <numFmt numFmtId="181" formatCode="#,##0.000_ ;\-#,##0.000\ "/>
    <numFmt numFmtId="182" formatCode="_-* #,##0.000_-;\-* #,##0.000_-;_-* &quot;-&quot;??_-;_-@_-"/>
    <numFmt numFmtId="183" formatCode="0.0%"/>
    <numFmt numFmtId="184" formatCode="_-* #,##0_-;\-* #,##0_-;_-* &quot;-&quot;??_-;_-@_-"/>
    <numFmt numFmtId="185" formatCode="_(* #,##0.00_);_(* \(#,##0.00\);_(* &quot;-&quot;??_);_(@_)"/>
    <numFmt numFmtId="186" formatCode="_-* #,##0.0000_-;\-* #,##0.0000_-;_-* &quot;-&quot;??_-;_-@_-"/>
    <numFmt numFmtId="187" formatCode="#,##0.000"/>
    <numFmt numFmtId="188" formatCode="#,##0.0000"/>
    <numFmt numFmtId="189" formatCode="#,##0.000;\-#,##0.000"/>
    <numFmt numFmtId="190" formatCode="#,##0.00000_ ;[Red]\-#,##0.00000\ "/>
    <numFmt numFmtId="191" formatCode="[$-410]mmmm\-yy;@"/>
  </numFmts>
  <fonts count="11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b/>
      <sz val="14"/>
      <name val="Arial"/>
      <family val="2"/>
    </font>
    <font>
      <sz val="10"/>
      <name val="Arial Unicode MS"/>
      <family val="2"/>
    </font>
    <font>
      <b/>
      <sz val="10"/>
      <color indexed="10"/>
      <name val="Arial"/>
      <family val="2"/>
    </font>
    <font>
      <b/>
      <sz val="10"/>
      <color indexed="10"/>
      <name val="Arial Unicode MS"/>
      <family val="2"/>
    </font>
    <font>
      <i/>
      <sz val="8"/>
      <name val="Arial Unicode MS"/>
      <family val="2"/>
    </font>
    <font>
      <sz val="8"/>
      <name val="Arial Unicode MS"/>
      <family val="2"/>
    </font>
    <font>
      <sz val="8"/>
      <color indexed="12"/>
      <name val="Arial Unicode MS"/>
      <family val="2"/>
    </font>
    <font>
      <b/>
      <sz val="10"/>
      <name val="Arial"/>
      <family val="2"/>
    </font>
    <font>
      <sz val="10"/>
      <name val="Arial"/>
      <family val="2"/>
    </font>
    <font>
      <sz val="8"/>
      <color indexed="81"/>
      <name val="Tahoma"/>
      <family val="2"/>
    </font>
    <font>
      <b/>
      <sz val="8"/>
      <color indexed="81"/>
      <name val="Tahoma"/>
      <family val="2"/>
    </font>
    <font>
      <i/>
      <sz val="8"/>
      <name val="Arial"/>
      <family val="2"/>
    </font>
    <font>
      <i/>
      <sz val="10"/>
      <name val="Arial"/>
      <family val="2"/>
    </font>
    <font>
      <b/>
      <sz val="11"/>
      <color indexed="10"/>
      <name val="Arial Unicode MS"/>
      <family val="2"/>
    </font>
    <font>
      <sz val="11"/>
      <name val="Arial"/>
      <family val="2"/>
    </font>
    <font>
      <sz val="11"/>
      <name val="Arial Unicode MS"/>
      <family val="2"/>
    </font>
    <font>
      <i/>
      <sz val="10"/>
      <name val="Arial Unicode MS"/>
      <family val="2"/>
    </font>
    <font>
      <strike/>
      <sz val="10"/>
      <color indexed="10"/>
      <name val="Arial"/>
      <family val="2"/>
    </font>
    <font>
      <b/>
      <sz val="12"/>
      <color theme="1"/>
      <name val="Arial"/>
      <family val="2"/>
    </font>
    <font>
      <sz val="10"/>
      <color theme="1"/>
      <name val="Arial"/>
      <family val="2"/>
    </font>
    <font>
      <b/>
      <sz val="11"/>
      <color theme="1"/>
      <name val="Calibri"/>
      <family val="2"/>
      <scheme val="minor"/>
    </font>
    <font>
      <u/>
      <sz val="10"/>
      <color theme="10"/>
      <name val="Arial"/>
      <family val="2"/>
    </font>
    <font>
      <vertAlign val="subscript"/>
      <sz val="10"/>
      <name val="Arial"/>
      <family val="2"/>
    </font>
    <font>
      <b/>
      <sz val="14"/>
      <name val="Arial"/>
      <family val="2"/>
    </font>
    <font>
      <sz val="10"/>
      <name val="Arial"/>
      <family val="2"/>
    </font>
    <font>
      <sz val="10"/>
      <color theme="1"/>
      <name val="Arial"/>
      <family val="2"/>
    </font>
    <font>
      <b/>
      <sz val="18"/>
      <name val="Arial"/>
      <family val="2"/>
    </font>
    <font>
      <sz val="10"/>
      <name val="Arial"/>
      <family val="2"/>
    </font>
    <font>
      <i/>
      <sz val="16"/>
      <name val="Arial"/>
      <family val="2"/>
    </font>
    <font>
      <b/>
      <sz val="8"/>
      <name val="Arial"/>
      <family val="2"/>
    </font>
    <font>
      <strike/>
      <sz val="8"/>
      <color indexed="10"/>
      <name val="Arial"/>
      <family val="2"/>
    </font>
    <font>
      <sz val="8"/>
      <name val="Arial"/>
      <family val="2"/>
    </font>
    <font>
      <b/>
      <sz val="8"/>
      <color theme="1"/>
      <name val="Arial"/>
      <family val="2"/>
    </font>
    <font>
      <i/>
      <sz val="8"/>
      <name val="Arial"/>
      <family val="2"/>
    </font>
    <font>
      <sz val="7"/>
      <name val="Arial"/>
      <family val="2"/>
    </font>
    <font>
      <sz val="8"/>
      <color indexed="8"/>
      <name val="Arial"/>
      <family val="2"/>
    </font>
    <font>
      <sz val="10"/>
      <name val="Wingdings"/>
      <charset val="2"/>
    </font>
    <font>
      <b/>
      <sz val="18"/>
      <name val="Arial"/>
      <family val="2"/>
    </font>
    <font>
      <sz val="10"/>
      <name val="Arial"/>
      <family val="2"/>
    </font>
    <font>
      <b/>
      <sz val="10"/>
      <name val="Arial"/>
      <family val="2"/>
    </font>
    <font>
      <i/>
      <sz val="16"/>
      <name val="Arial"/>
      <family val="2"/>
    </font>
    <font>
      <b/>
      <sz val="8"/>
      <name val="Arial"/>
      <family val="2"/>
    </font>
    <font>
      <sz val="8"/>
      <name val="Arial"/>
      <family val="2"/>
    </font>
    <font>
      <sz val="7"/>
      <name val="Arial"/>
      <family val="2"/>
    </font>
    <font>
      <b/>
      <sz val="7"/>
      <name val="Arial"/>
      <family val="2"/>
    </font>
    <font>
      <sz val="7"/>
      <name val="Tahoma"/>
      <family val="2"/>
    </font>
    <font>
      <sz val="8"/>
      <name val="Tahoma"/>
      <family val="2"/>
    </font>
    <font>
      <sz val="6"/>
      <name val="Arial"/>
      <family val="2"/>
    </font>
    <font>
      <sz val="8"/>
      <color indexed="8"/>
      <name val="Arial"/>
      <family val="2"/>
    </font>
    <font>
      <sz val="10"/>
      <color rgb="FFFF0000"/>
      <name val="Arial"/>
      <family val="2"/>
    </font>
    <font>
      <sz val="8"/>
      <color theme="1"/>
      <name val="Arial"/>
      <family val="2"/>
    </font>
    <font>
      <sz val="9"/>
      <color indexed="81"/>
      <name val="Segoe UI"/>
      <family val="2"/>
    </font>
    <font>
      <b/>
      <sz val="8"/>
      <name val="Symbol"/>
      <family val="1"/>
      <charset val="2"/>
    </font>
    <font>
      <b/>
      <sz val="10"/>
      <name val="Arial Unicode MS"/>
      <family val="2"/>
    </font>
    <font>
      <b/>
      <sz val="11"/>
      <name val="Arial Unicode MS"/>
      <family val="2"/>
    </font>
    <font>
      <b/>
      <i/>
      <sz val="10"/>
      <name val="Arial"/>
      <family val="2"/>
    </font>
    <font>
      <sz val="10"/>
      <name val="Arial Unicode MS"/>
    </font>
    <font>
      <b/>
      <sz val="10"/>
      <name val="Arial Unicode MS"/>
    </font>
    <font>
      <b/>
      <sz val="12"/>
      <name val="Arial"/>
      <family val="2"/>
    </font>
    <font>
      <i/>
      <vertAlign val="subscript"/>
      <sz val="10"/>
      <name val="Arial"/>
      <family val="2"/>
    </font>
    <font>
      <b/>
      <sz val="10"/>
      <color theme="1"/>
      <name val="Arial"/>
      <family val="2"/>
    </font>
    <font>
      <b/>
      <u/>
      <sz val="9"/>
      <color indexed="81"/>
      <name val="Segoe UI"/>
      <family val="2"/>
    </font>
    <font>
      <b/>
      <sz val="9"/>
      <color indexed="81"/>
      <name val="Segoe UI"/>
      <family val="2"/>
    </font>
    <font>
      <sz val="8"/>
      <color indexed="81"/>
      <name val="Segoe UI"/>
      <family val="2"/>
    </font>
    <font>
      <sz val="10"/>
      <name val="Times New Roman"/>
      <family val="1"/>
    </font>
    <font>
      <sz val="11"/>
      <name val="Calibri"/>
      <family val="2"/>
    </font>
    <font>
      <sz val="11"/>
      <color rgb="FF000000"/>
      <name val="Calibri"/>
      <family val="2"/>
    </font>
    <font>
      <b/>
      <sz val="8"/>
      <color rgb="FFFF0000"/>
      <name val="Arial"/>
      <family val="2"/>
    </font>
    <font>
      <sz val="11"/>
      <color indexed="8"/>
      <name val="Calibri"/>
      <family val="2"/>
    </font>
    <font>
      <sz val="11"/>
      <color indexed="62"/>
      <name val="Calibri"/>
      <family val="2"/>
    </font>
    <font>
      <b/>
      <sz val="11"/>
      <color indexed="63"/>
      <name val="Calibri"/>
      <family val="2"/>
    </font>
    <font>
      <sz val="10"/>
      <color indexed="8"/>
      <name val="Arial"/>
      <family val="2"/>
    </font>
    <font>
      <sz val="10"/>
      <color indexed="64"/>
      <name val="Arial"/>
      <family val="2"/>
    </font>
    <font>
      <sz val="10"/>
      <name val="Arial"/>
      <family val="2"/>
    </font>
    <font>
      <b/>
      <sz val="10"/>
      <name val="Times New Roman"/>
      <family val="1"/>
    </font>
    <font>
      <b/>
      <vertAlign val="subscript"/>
      <sz val="10"/>
      <name val="Times New Roman"/>
      <family val="1"/>
    </font>
    <font>
      <b/>
      <vertAlign val="superscript"/>
      <sz val="10"/>
      <name val="Times New Roman"/>
      <family val="1"/>
    </font>
    <font>
      <i/>
      <sz val="10"/>
      <name val="Times New Roman"/>
      <family val="1"/>
    </font>
    <font>
      <sz val="9"/>
      <name val="Times New Roman"/>
      <family val="1"/>
    </font>
    <font>
      <sz val="10"/>
      <color rgb="FFFF0000"/>
      <name val="Times New Roman"/>
      <family val="1"/>
    </font>
    <font>
      <b/>
      <i/>
      <sz val="10"/>
      <name val="Times New Roman"/>
      <family val="1"/>
    </font>
    <font>
      <b/>
      <sz val="10"/>
      <name val="Symbol"/>
      <family val="1"/>
      <charset val="2"/>
    </font>
    <font>
      <b/>
      <sz val="12"/>
      <name val="Times New Roman"/>
      <family val="1"/>
    </font>
    <font>
      <b/>
      <i/>
      <vertAlign val="subscript"/>
      <sz val="10"/>
      <name val="Times New Roman"/>
      <family val="1"/>
    </font>
    <font>
      <i/>
      <vertAlign val="subscript"/>
      <sz val="10"/>
      <name val="Times New Roman"/>
      <family val="1"/>
    </font>
    <font>
      <sz val="12"/>
      <name val="Times New Roman"/>
      <family val="1"/>
    </font>
    <font>
      <b/>
      <vertAlign val="subscript"/>
      <sz val="12"/>
      <name val="Times New Roman"/>
      <family val="1"/>
    </font>
    <font>
      <sz val="11"/>
      <name val="Calibri"/>
      <family val="2"/>
      <scheme val="minor"/>
    </font>
    <font>
      <sz val="8"/>
      <color rgb="FFFF0000"/>
      <name val="Arial"/>
      <family val="2"/>
    </font>
    <font>
      <sz val="10"/>
      <color indexed="10"/>
      <name val="Times New Roman"/>
      <family val="1"/>
    </font>
    <font>
      <sz val="10"/>
      <color theme="1"/>
      <name val="Times New Roman"/>
      <family val="1"/>
    </font>
    <font>
      <i/>
      <sz val="10"/>
      <color theme="0"/>
      <name val="Arial"/>
      <family val="2"/>
    </font>
    <font>
      <sz val="10"/>
      <color theme="0"/>
      <name val="Arial"/>
      <family val="2"/>
    </font>
    <font>
      <b/>
      <sz val="15"/>
      <color theme="3"/>
      <name val="Calibri"/>
      <family val="2"/>
      <scheme val="minor"/>
    </font>
    <font>
      <sz val="11"/>
      <color theme="1"/>
      <name val="Times New Roman"/>
      <family val="1"/>
    </font>
    <font>
      <b/>
      <sz val="10"/>
      <color theme="1"/>
      <name val="Times New Roman"/>
      <family val="1"/>
    </font>
    <font>
      <b/>
      <i/>
      <vertAlign val="subscript"/>
      <sz val="10"/>
      <color theme="1"/>
      <name val="Times New Roman"/>
      <family val="1"/>
    </font>
    <font>
      <b/>
      <i/>
      <sz val="10"/>
      <color theme="1"/>
      <name val="Times New Roman"/>
      <family val="1"/>
    </font>
    <font>
      <b/>
      <vertAlign val="subscript"/>
      <sz val="10"/>
      <color theme="1"/>
      <name val="Times New Roman"/>
      <family val="1"/>
    </font>
    <font>
      <b/>
      <sz val="11"/>
      <color theme="3"/>
      <name val="Times New Roman"/>
      <family val="1"/>
    </font>
    <font>
      <b/>
      <vertAlign val="subscript"/>
      <sz val="11"/>
      <color theme="3"/>
      <name val="Times New Roman"/>
      <family val="1"/>
    </font>
    <font>
      <sz val="10"/>
      <name val="Arial"/>
      <family val="2"/>
    </font>
    <font>
      <sz val="10"/>
      <color rgb="FF0070C0"/>
      <name val="Times New Roman"/>
      <family val="1"/>
    </font>
    <font>
      <sz val="10"/>
      <name val="Arial"/>
      <family val="2"/>
    </font>
    <font>
      <b/>
      <sz val="10"/>
      <color rgb="FFFF0000"/>
      <name val="Arial"/>
      <family val="2"/>
    </font>
    <font>
      <b/>
      <sz val="22"/>
      <name val="Arial"/>
      <family val="2"/>
    </font>
  </fonts>
  <fills count="44">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indexed="26"/>
        <bgColor indexed="64"/>
      </patternFill>
    </fill>
    <fill>
      <patternFill patternType="lightUp">
        <fgColor indexed="26"/>
      </patternFill>
    </fill>
    <fill>
      <patternFill patternType="lightUp">
        <fgColor indexed="47"/>
      </patternFill>
    </fill>
    <fill>
      <patternFill patternType="solid">
        <fgColor indexed="22"/>
        <bgColor indexed="64"/>
      </patternFill>
    </fill>
    <fill>
      <patternFill patternType="solid">
        <fgColor indexed="26"/>
        <bgColor indexed="43"/>
      </patternFill>
    </fill>
    <fill>
      <patternFill patternType="lightUp">
        <fgColor indexed="47"/>
        <bgColor rgb="FFCCFFCC"/>
      </patternFill>
    </fill>
    <fill>
      <patternFill patternType="solid">
        <fgColor rgb="FFCCFFCC"/>
        <bgColor indexed="64"/>
      </patternFill>
    </fill>
    <fill>
      <patternFill patternType="solid">
        <fgColor rgb="FF99FFCC"/>
        <bgColor indexed="64"/>
      </patternFill>
    </fill>
    <fill>
      <patternFill patternType="solid">
        <fgColor rgb="FF99FFCC"/>
        <bgColor indexed="26"/>
      </patternFill>
    </fill>
    <fill>
      <patternFill patternType="solid">
        <fgColor rgb="FF99FFCC"/>
        <bgColor indexed="42"/>
      </patternFill>
    </fill>
    <fill>
      <patternFill patternType="solid">
        <fgColor rgb="FF99FFCC"/>
        <bgColor indexed="47"/>
      </patternFill>
    </fill>
    <fill>
      <patternFill patternType="solid">
        <fgColor rgb="FFFFC000"/>
        <bgColor indexed="64"/>
      </patternFill>
    </fill>
    <fill>
      <patternFill patternType="gray0625">
        <fgColor auto="1"/>
      </patternFill>
    </fill>
    <fill>
      <patternFill patternType="gray0625"/>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tint="0.79998168889431442"/>
        <bgColor indexed="9"/>
      </patternFill>
    </fill>
    <fill>
      <patternFill patternType="solid">
        <fgColor rgb="FFFFFF99"/>
        <bgColor indexed="64"/>
      </patternFill>
    </fill>
    <fill>
      <patternFill patternType="solid">
        <fgColor theme="1"/>
        <bgColor indexed="64"/>
      </patternFill>
    </fill>
    <fill>
      <patternFill patternType="solid">
        <fgColor rgb="FFCCFFFF"/>
        <bgColor indexed="64"/>
      </patternFill>
    </fill>
    <fill>
      <patternFill patternType="solid">
        <fgColor theme="9" tint="0.59999389629810485"/>
        <bgColor indexed="64"/>
      </patternFill>
    </fill>
    <fill>
      <patternFill patternType="solid">
        <fgColor indexed="47"/>
      </patternFill>
    </fill>
    <fill>
      <patternFill patternType="solid">
        <fgColor indexed="22"/>
      </patternFill>
    </fill>
    <fill>
      <patternFill patternType="solid">
        <fgColor theme="0" tint="-0.14999847407452621"/>
        <bgColor indexed="64"/>
      </patternFill>
    </fill>
    <fill>
      <patternFill patternType="solid">
        <fgColor rgb="FF7030A0"/>
        <bgColor indexed="64"/>
      </patternFill>
    </fill>
    <fill>
      <patternFill patternType="solid">
        <fgColor theme="2"/>
        <bgColor indexed="64"/>
      </patternFill>
    </fill>
    <fill>
      <patternFill patternType="solid">
        <fgColor rgb="FFFF0000"/>
        <bgColor indexed="64"/>
      </patternFill>
    </fill>
    <fill>
      <patternFill patternType="solid">
        <fgColor rgb="FFC0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66FF99"/>
        <bgColor indexed="64"/>
      </patternFill>
    </fill>
    <fill>
      <patternFill patternType="solid">
        <fgColor theme="8" tint="0.59999389629810485"/>
        <bgColor indexed="64"/>
      </patternFill>
    </fill>
    <fill>
      <patternFill patternType="solid">
        <fgColor theme="0" tint="-0.249977111117893"/>
        <bgColor indexed="64"/>
      </patternFill>
    </fill>
  </fills>
  <borders count="208">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diagonal/>
    </border>
    <border>
      <left/>
      <right/>
      <top style="double">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dashDotDot">
        <color indexed="64"/>
      </right>
      <top style="thin">
        <color indexed="64"/>
      </top>
      <bottom style="thin">
        <color indexed="64"/>
      </bottom>
      <diagonal/>
    </border>
    <border>
      <left style="thin">
        <color indexed="64"/>
      </left>
      <right style="dashDotDot">
        <color indexed="64"/>
      </right>
      <top style="thin">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ashDotDot">
        <color indexed="64"/>
      </right>
      <top/>
      <bottom style="thin">
        <color indexed="64"/>
      </bottom>
      <diagonal/>
    </border>
    <border>
      <left style="thin">
        <color indexed="64"/>
      </left>
      <right style="dashDotDot">
        <color indexed="64"/>
      </right>
      <top style="double">
        <color indexed="64"/>
      </top>
      <bottom style="double">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double">
        <color indexed="64"/>
      </top>
      <bottom style="double">
        <color indexed="64"/>
      </bottom>
      <diagonal/>
    </border>
    <border>
      <left style="thin">
        <color indexed="64"/>
      </left>
      <right style="dashDot">
        <color indexed="64"/>
      </right>
      <top style="thin">
        <color indexed="64"/>
      </top>
      <bottom style="double">
        <color indexed="64"/>
      </bottom>
      <diagonal/>
    </border>
    <border>
      <left style="thin">
        <color indexed="64"/>
      </left>
      <right style="dashDot">
        <color indexed="64"/>
      </right>
      <top style="thin">
        <color indexed="64"/>
      </top>
      <bottom style="thin">
        <color indexed="64"/>
      </bottom>
      <diagonal/>
    </border>
    <border>
      <left style="thin">
        <color indexed="64"/>
      </left>
      <right style="dashDot">
        <color indexed="64"/>
      </right>
      <top style="double">
        <color indexed="64"/>
      </top>
      <bottom style="double">
        <color indexed="64"/>
      </bottom>
      <diagonal/>
    </border>
    <border>
      <left style="thin">
        <color indexed="64"/>
      </left>
      <right style="dashDot">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ashDot">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double">
        <color indexed="64"/>
      </left>
      <right/>
      <top style="double">
        <color indexed="64"/>
      </top>
      <bottom style="double">
        <color indexed="64"/>
      </bottom>
      <diagonal/>
    </border>
    <border>
      <left style="medium">
        <color indexed="64"/>
      </left>
      <right style="thin">
        <color indexed="64"/>
      </right>
      <top/>
      <bottom style="double">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dashDot">
        <color indexed="64"/>
      </left>
      <right style="thin">
        <color indexed="64"/>
      </right>
      <top style="double">
        <color indexed="64"/>
      </top>
      <bottom style="thin">
        <color indexed="64"/>
      </bottom>
      <diagonal/>
    </border>
    <border>
      <left style="dashDot">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mediumDashed">
        <color indexed="64"/>
      </right>
      <top style="double">
        <color indexed="64"/>
      </top>
      <bottom style="double">
        <color indexed="64"/>
      </bottom>
      <diagonal/>
    </border>
    <border>
      <left style="thin">
        <color indexed="64"/>
      </left>
      <right style="mediumDashed">
        <color indexed="64"/>
      </right>
      <top/>
      <bottom style="thin">
        <color indexed="64"/>
      </bottom>
      <diagonal/>
    </border>
    <border>
      <left style="thin">
        <color indexed="64"/>
      </left>
      <right style="mediumDashed">
        <color indexed="64"/>
      </right>
      <top style="thin">
        <color indexed="64"/>
      </top>
      <bottom style="thin">
        <color indexed="64"/>
      </bottom>
      <diagonal/>
    </border>
    <border>
      <left/>
      <right/>
      <top style="thin">
        <color indexed="64"/>
      </top>
      <bottom style="dashDot">
        <color indexed="64"/>
      </bottom>
      <diagonal/>
    </border>
    <border>
      <left style="thin">
        <color indexed="64"/>
      </left>
      <right style="mediumDashed">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Dashed">
        <color indexed="64"/>
      </right>
      <top/>
      <bottom/>
      <diagonal/>
    </border>
    <border>
      <left style="thin">
        <color indexed="64"/>
      </left>
      <right style="mediumDashed">
        <color indexed="64"/>
      </right>
      <top style="thin">
        <color indexed="64"/>
      </top>
      <bottom/>
      <diagonal/>
    </border>
    <border>
      <left style="thin">
        <color indexed="64"/>
      </left>
      <right style="mediumDashed">
        <color indexed="64"/>
      </right>
      <top style="double">
        <color indexed="64"/>
      </top>
      <bottom style="thin">
        <color indexed="64"/>
      </bottom>
      <diagonal/>
    </border>
    <border>
      <left/>
      <right style="mediumDashed">
        <color indexed="64"/>
      </right>
      <top style="thin">
        <color indexed="64"/>
      </top>
      <bottom style="thin">
        <color indexed="64"/>
      </bottom>
      <diagonal/>
    </border>
    <border>
      <left/>
      <right style="mediumDashed">
        <color indexed="64"/>
      </right>
      <top/>
      <bottom/>
      <diagonal/>
    </border>
    <border>
      <left style="thin">
        <color indexed="64"/>
      </left>
      <right style="dashDot">
        <color indexed="64"/>
      </right>
      <top/>
      <bottom style="double">
        <color indexed="64"/>
      </bottom>
      <diagonal/>
    </border>
    <border>
      <left style="mediumDashed">
        <color indexed="64"/>
      </left>
      <right style="thin">
        <color indexed="64"/>
      </right>
      <top style="thin">
        <color indexed="64"/>
      </top>
      <bottom style="double">
        <color indexed="64"/>
      </bottom>
      <diagonal/>
    </border>
    <border>
      <left style="dashDot">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diagonal/>
    </border>
    <border>
      <left/>
      <right style="mediumDashed">
        <color indexed="64"/>
      </right>
      <top/>
      <bottom style="double">
        <color indexed="64"/>
      </bottom>
      <diagonal/>
    </border>
    <border>
      <left/>
      <right style="mediumDashed">
        <color indexed="64"/>
      </right>
      <top style="thin">
        <color indexed="64"/>
      </top>
      <bottom style="medium">
        <color indexed="64"/>
      </bottom>
      <diagonal/>
    </border>
    <border>
      <left style="medium">
        <color indexed="64"/>
      </left>
      <right style="mediumDashed">
        <color indexed="64"/>
      </right>
      <top style="thin">
        <color indexed="64"/>
      </top>
      <bottom style="thin">
        <color indexed="64"/>
      </bottom>
      <diagonal/>
    </border>
    <border>
      <left/>
      <right style="mediumDashed">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diagonal/>
    </border>
    <border>
      <left/>
      <right style="mediumDashed">
        <color indexed="64"/>
      </right>
      <top style="thin">
        <color indexed="64"/>
      </top>
      <bottom style="double">
        <color indexed="64"/>
      </bottom>
      <diagonal/>
    </border>
    <border>
      <left style="thin">
        <color indexed="64"/>
      </left>
      <right style="mediumDashed">
        <color indexed="64"/>
      </right>
      <top style="thin">
        <color indexed="64"/>
      </top>
      <bottom style="medium">
        <color indexed="64"/>
      </bottom>
      <diagonal/>
    </border>
    <border>
      <left style="thin">
        <color indexed="64"/>
      </left>
      <right style="mediumDashed">
        <color indexed="64"/>
      </right>
      <top style="double">
        <color indexed="64"/>
      </top>
      <bottom/>
      <diagonal/>
    </border>
    <border>
      <left/>
      <right style="mediumDashed">
        <color indexed="64"/>
      </right>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Dashed">
        <color indexed="64"/>
      </right>
      <top style="double">
        <color indexed="64"/>
      </top>
      <bottom style="medium">
        <color indexed="64"/>
      </bottom>
      <diagonal/>
    </border>
    <border>
      <left/>
      <right/>
      <top style="thin">
        <color indexed="64"/>
      </top>
      <bottom style="medium">
        <color indexed="64"/>
      </bottom>
      <diagonal/>
    </border>
    <border>
      <left style="thin">
        <color indexed="55"/>
      </left>
      <right/>
      <top style="thin">
        <color indexed="64"/>
      </top>
      <bottom/>
      <diagonal/>
    </border>
    <border>
      <left style="medium">
        <color indexed="55"/>
      </left>
      <right style="thin">
        <color indexed="64"/>
      </right>
      <top style="thin">
        <color indexed="64"/>
      </top>
      <bottom style="thin">
        <color indexed="64"/>
      </bottom>
      <diagonal/>
    </border>
    <border>
      <left style="thin">
        <color indexed="64"/>
      </left>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64"/>
      </bottom>
      <diagonal/>
    </border>
    <border>
      <left style="thin">
        <color indexed="55"/>
      </left>
      <right style="thin">
        <color indexed="64"/>
      </right>
      <top style="thin">
        <color indexed="55"/>
      </top>
      <bottom style="thin">
        <color indexed="55"/>
      </bottom>
      <diagonal/>
    </border>
    <border>
      <left style="medium">
        <color indexed="55"/>
      </left>
      <right style="thin">
        <color indexed="64"/>
      </right>
      <top/>
      <bottom style="thin">
        <color indexed="64"/>
      </bottom>
      <diagonal/>
    </border>
    <border>
      <left style="thin">
        <color indexed="55"/>
      </left>
      <right style="thin">
        <color indexed="55"/>
      </right>
      <top style="thin">
        <color indexed="55"/>
      </top>
      <bottom style="thin">
        <color indexed="64"/>
      </bottom>
      <diagonal/>
    </border>
    <border>
      <left/>
      <right/>
      <top/>
      <bottom style="thin">
        <color indexed="55"/>
      </bottom>
      <diagonal/>
    </border>
    <border>
      <left style="medium">
        <color indexed="55"/>
      </left>
      <right/>
      <top style="thin">
        <color indexed="64"/>
      </top>
      <bottom style="thin">
        <color indexed="64"/>
      </bottom>
      <diagonal/>
    </border>
    <border>
      <left style="thin">
        <color indexed="55"/>
      </left>
      <right/>
      <top/>
      <bottom/>
      <diagonal/>
    </border>
    <border>
      <left style="thin">
        <color indexed="64"/>
      </left>
      <right/>
      <top style="thin">
        <color indexed="55"/>
      </top>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top/>
      <bottom style="thin">
        <color indexed="55"/>
      </bottom>
      <diagonal/>
    </border>
    <border>
      <left/>
      <right style="thin">
        <color indexed="64"/>
      </right>
      <top/>
      <bottom style="thin">
        <color indexed="55"/>
      </bottom>
      <diagonal/>
    </border>
    <border>
      <left style="thin">
        <color indexed="64"/>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Dashed">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thin">
        <color indexed="64"/>
      </top>
      <bottom style="medium">
        <color indexed="64"/>
      </bottom>
      <diagonal/>
    </border>
    <border>
      <left style="thin">
        <color indexed="64"/>
      </left>
      <right style="mediumDashed">
        <color indexed="64"/>
      </right>
      <top/>
      <bottom style="double">
        <color indexed="64"/>
      </bottom>
      <diagonal/>
    </border>
    <border>
      <left/>
      <right style="mediumDashed">
        <color indexed="64"/>
      </right>
      <top style="thin">
        <color indexed="64"/>
      </top>
      <bottom/>
      <diagonal/>
    </border>
    <border>
      <left style="thin">
        <color indexed="64"/>
      </left>
      <right style="mediumDashed">
        <color indexed="64"/>
      </right>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diagonal/>
    </border>
    <border>
      <left/>
      <right style="mediumDashed">
        <color indexed="64"/>
      </right>
      <top/>
      <bottom style="medium">
        <color indexed="64"/>
      </bottom>
      <diagonal/>
    </border>
    <border>
      <left/>
      <right style="mediumDashed">
        <color indexed="64"/>
      </right>
      <top style="medium">
        <color indexed="64"/>
      </top>
      <bottom style="thin">
        <color indexed="64"/>
      </bottom>
      <diagonal/>
    </border>
    <border>
      <left style="mediumDashed">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style="thin">
        <color theme="4"/>
      </top>
      <bottom style="double">
        <color theme="4"/>
      </bottom>
      <diagonal/>
    </border>
    <border>
      <left style="thin">
        <color indexed="64"/>
      </left>
      <right/>
      <top/>
      <bottom style="double">
        <color indexed="64"/>
      </bottom>
      <diagonal/>
    </border>
    <border>
      <left/>
      <right/>
      <top style="double">
        <color rgb="FF0070C0"/>
      </top>
      <bottom style="double">
        <color rgb="FF0070C0"/>
      </bottom>
      <diagonal/>
    </border>
    <border>
      <left/>
      <right/>
      <top/>
      <bottom style="thin">
        <color theme="8" tint="-0.24994659260841701"/>
      </bottom>
      <diagonal/>
    </border>
    <border>
      <left/>
      <right/>
      <top style="thin">
        <color theme="8" tint="-0.24994659260841701"/>
      </top>
      <bottom/>
      <diagonal/>
    </border>
    <border>
      <left style="thin">
        <color theme="4"/>
      </left>
      <right style="thin">
        <color theme="4"/>
      </right>
      <top style="thin">
        <color theme="4"/>
      </top>
      <bottom style="thin">
        <color theme="8" tint="-0.24994659260841701"/>
      </bottom>
      <diagonal/>
    </border>
    <border>
      <left style="dashDot">
        <color indexed="64"/>
      </left>
      <right style="thin">
        <color indexed="64"/>
      </right>
      <top/>
      <bottom style="double">
        <color indexed="64"/>
      </bottom>
      <diagonal/>
    </border>
    <border>
      <left style="thin">
        <color indexed="64"/>
      </left>
      <right style="dashDot">
        <color indexed="64"/>
      </right>
      <top style="thin">
        <color indexed="64"/>
      </top>
      <bottom style="medium">
        <color indexed="64"/>
      </bottom>
      <diagonal/>
    </border>
    <border>
      <left style="thin">
        <color auto="1"/>
      </left>
      <right/>
      <top style="thin">
        <color indexed="64"/>
      </top>
      <bottom style="medium">
        <color indexed="64"/>
      </bottom>
      <diagonal/>
    </border>
    <border>
      <left style="thin">
        <color indexed="55"/>
      </left>
      <right style="thin">
        <color indexed="64"/>
      </right>
      <top style="thin">
        <color indexed="64"/>
      </top>
      <bottom/>
      <diagonal/>
    </border>
    <border>
      <left style="thin">
        <color indexed="55"/>
      </left>
      <right style="thin">
        <color indexed="64"/>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55"/>
      </right>
      <top style="thin">
        <color indexed="64"/>
      </top>
      <bottom/>
      <diagonal/>
    </border>
  </borders>
  <cellStyleXfs count="60">
    <xf numFmtId="0" fontId="0" fillId="0" borderId="0"/>
    <xf numFmtId="41" fontId="6" fillId="0" borderId="0" applyFont="0" applyFill="0" applyBorder="0" applyAlignment="0" applyProtection="0"/>
    <xf numFmtId="0" fontId="6" fillId="0" borderId="0"/>
    <xf numFmtId="0" fontId="30" fillId="0" borderId="0" applyNumberForma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174" fontId="6" fillId="0" borderId="0" applyFont="0" applyFill="0" applyBorder="0" applyAlignment="0" applyProtection="0"/>
    <xf numFmtId="0" fontId="78" fillId="26" borderId="184" applyNumberFormat="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77" fillId="0" borderId="0" applyFont="0" applyFill="0" applyBorder="0" applyAlignment="0" applyProtection="0"/>
    <xf numFmtId="164"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80" fillId="0" borderId="0"/>
    <xf numFmtId="0" fontId="81" fillId="0" borderId="0"/>
    <xf numFmtId="0" fontId="6" fillId="0" borderId="0"/>
    <xf numFmtId="0" fontId="5" fillId="0" borderId="0"/>
    <xf numFmtId="0" fontId="6" fillId="0" borderId="0"/>
    <xf numFmtId="0" fontId="79" fillId="27" borderId="185" applyNumberFormat="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82" fillId="0" borderId="0" applyFont="0" applyFill="0" applyBorder="0" applyAlignment="0" applyProtection="0"/>
    <xf numFmtId="43" fontId="4" fillId="0" borderId="0" applyFont="0" applyFill="0" applyBorder="0" applyAlignment="0" applyProtection="0"/>
    <xf numFmtId="0" fontId="4" fillId="0" borderId="0"/>
    <xf numFmtId="43" fontId="6" fillId="0" borderId="0" applyFont="0" applyFill="0" applyBorder="0" applyAlignment="0" applyProtection="0"/>
    <xf numFmtId="43" fontId="3" fillId="0" borderId="0" applyFont="0" applyFill="0" applyBorder="0" applyAlignment="0" applyProtection="0"/>
    <xf numFmtId="0" fontId="3" fillId="0" borderId="0"/>
    <xf numFmtId="0" fontId="102" fillId="0" borderId="193" applyNumberFormat="0" applyFill="0" applyAlignment="0" applyProtection="0"/>
    <xf numFmtId="0" fontId="29" fillId="0" borderId="194" applyNumberFormat="0" applyFill="0" applyAlignment="0" applyProtection="0"/>
    <xf numFmtId="0" fontId="2" fillId="0" borderId="0"/>
    <xf numFmtId="44" fontId="112" fillId="0" borderId="0" applyFont="0" applyFill="0" applyBorder="0" applyAlignment="0" applyProtection="0"/>
    <xf numFmtId="43" fontId="6"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3" fillId="0" borderId="0"/>
    <xf numFmtId="0" fontId="73" fillId="0" borderId="0"/>
    <xf numFmtId="0" fontId="1" fillId="0" borderId="0"/>
    <xf numFmtId="0" fontId="1" fillId="0" borderId="0"/>
    <xf numFmtId="0" fontId="6" fillId="0" borderId="0"/>
    <xf numFmtId="0" fontId="1" fillId="0" borderId="0"/>
    <xf numFmtId="43" fontId="6" fillId="0" borderId="0" applyFont="0" applyFill="0" applyBorder="0" applyAlignment="0" applyProtection="0"/>
  </cellStyleXfs>
  <cellXfs count="1787">
    <xf numFmtId="0" fontId="0" fillId="0" borderId="0" xfId="0"/>
    <xf numFmtId="0" fontId="0" fillId="0" borderId="0" xfId="0" applyAlignment="1">
      <alignment vertical="center"/>
    </xf>
    <xf numFmtId="0" fontId="10" fillId="0" borderId="0" xfId="0" applyFont="1" applyAlignment="1">
      <alignment vertical="center"/>
    </xf>
    <xf numFmtId="165" fontId="10" fillId="0" borderId="0" xfId="0" applyNumberFormat="1" applyFont="1" applyAlignment="1">
      <alignment vertical="center"/>
    </xf>
    <xf numFmtId="170" fontId="10" fillId="0" borderId="0" xfId="0" applyNumberFormat="1"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14" fillId="0" borderId="0" xfId="0" applyFont="1" applyAlignment="1">
      <alignment vertical="center"/>
    </xf>
    <xf numFmtId="170" fontId="14" fillId="0" borderId="0" xfId="0" applyNumberFormat="1" applyFont="1" applyAlignment="1">
      <alignment horizontal="left" vertical="center"/>
    </xf>
    <xf numFmtId="0" fontId="14" fillId="0" borderId="0" xfId="0" applyFont="1" applyBorder="1" applyAlignment="1">
      <alignment vertical="center"/>
    </xf>
    <xf numFmtId="0" fontId="8" fillId="0" borderId="0" xfId="0" applyFont="1" applyBorder="1" applyAlignment="1">
      <alignment vertical="center"/>
    </xf>
    <xf numFmtId="0" fontId="0" fillId="0" borderId="2" xfId="0" applyBorder="1"/>
    <xf numFmtId="0" fontId="16" fillId="0" borderId="2" xfId="0" applyFont="1" applyBorder="1" applyAlignment="1">
      <alignment horizontal="center"/>
    </xf>
    <xf numFmtId="0" fontId="16" fillId="0" borderId="0" xfId="0" applyFont="1" applyAlignment="1">
      <alignment horizontal="center"/>
    </xf>
    <xf numFmtId="0" fontId="7" fillId="0" borderId="0" xfId="0" applyFont="1" applyAlignment="1">
      <alignment vertical="center"/>
    </xf>
    <xf numFmtId="170" fontId="8" fillId="0" borderId="0" xfId="0" applyNumberFormat="1" applyFont="1" applyAlignment="1">
      <alignment vertical="center"/>
    </xf>
    <xf numFmtId="0" fontId="16" fillId="0" borderId="2" xfId="0" applyFont="1" applyFill="1" applyBorder="1" applyAlignment="1">
      <alignment horizontal="center"/>
    </xf>
    <xf numFmtId="0" fontId="0" fillId="0" borderId="2" xfId="0" applyFill="1" applyBorder="1"/>
    <xf numFmtId="0" fontId="0" fillId="0" borderId="0" xfId="0" applyBorder="1" applyAlignment="1">
      <alignment horizontal="center"/>
    </xf>
    <xf numFmtId="0" fontId="14" fillId="0" borderId="0" xfId="2" applyFont="1" applyBorder="1" applyAlignment="1">
      <alignment vertical="center"/>
    </xf>
    <xf numFmtId="0" fontId="7" fillId="0" borderId="0" xfId="2" applyFont="1" applyBorder="1" applyAlignment="1">
      <alignment vertical="center"/>
    </xf>
    <xf numFmtId="170" fontId="14" fillId="0" borderId="0" xfId="2" applyNumberFormat="1" applyFont="1" applyBorder="1" applyAlignment="1">
      <alignment horizontal="left" vertical="center"/>
    </xf>
    <xf numFmtId="170" fontId="6" fillId="0" borderId="0" xfId="2" applyNumberFormat="1" applyAlignment="1">
      <alignment vertical="center"/>
    </xf>
    <xf numFmtId="0" fontId="6" fillId="0" borderId="0" xfId="2"/>
    <xf numFmtId="0" fontId="22" fillId="0" borderId="0" xfId="2" applyFont="1" applyAlignment="1">
      <alignment vertical="center"/>
    </xf>
    <xf numFmtId="0" fontId="23" fillId="0" borderId="0" xfId="2" applyFont="1" applyBorder="1" applyAlignment="1">
      <alignment vertical="center"/>
    </xf>
    <xf numFmtId="170" fontId="24" fillId="0" borderId="0" xfId="2" applyNumberFormat="1" applyFont="1" applyBorder="1" applyAlignment="1">
      <alignment horizontal="left" vertical="center"/>
    </xf>
    <xf numFmtId="170" fontId="23" fillId="0" borderId="0" xfId="2" applyNumberFormat="1" applyFont="1" applyAlignment="1">
      <alignment vertical="center"/>
    </xf>
    <xf numFmtId="0" fontId="23" fillId="0" borderId="0" xfId="2" applyFont="1"/>
    <xf numFmtId="0" fontId="20" fillId="0" borderId="0" xfId="2" applyFont="1" applyBorder="1" applyAlignment="1">
      <alignment vertical="center"/>
    </xf>
    <xf numFmtId="170" fontId="13" fillId="0" borderId="0" xfId="2" applyNumberFormat="1" applyFont="1" applyBorder="1" applyAlignment="1">
      <alignment horizontal="left" vertical="center"/>
    </xf>
    <xf numFmtId="0" fontId="20" fillId="0" borderId="0" xfId="2" applyFont="1" applyBorder="1" applyAlignment="1">
      <alignment horizontal="left" vertical="center"/>
    </xf>
    <xf numFmtId="0" fontId="7" fillId="0" borderId="0" xfId="2" applyFont="1" applyAlignment="1">
      <alignment vertical="center"/>
    </xf>
    <xf numFmtId="0" fontId="7" fillId="0" borderId="0" xfId="2" applyFont="1" applyBorder="1" applyAlignment="1">
      <alignment horizontal="left" vertical="center"/>
    </xf>
    <xf numFmtId="0" fontId="7" fillId="0" borderId="0" xfId="2" applyFont="1" applyFill="1" applyBorder="1" applyAlignment="1">
      <alignment horizontal="center" vertical="center"/>
    </xf>
    <xf numFmtId="170" fontId="14" fillId="0" borderId="0" xfId="2" applyNumberFormat="1" applyFont="1" applyFill="1" applyBorder="1" applyAlignment="1">
      <alignment horizontal="left" vertical="center"/>
    </xf>
    <xf numFmtId="0" fontId="6" fillId="0" borderId="0" xfId="2" applyAlignment="1">
      <alignment vertical="center"/>
    </xf>
    <xf numFmtId="0" fontId="12" fillId="0" borderId="0" xfId="2" applyFont="1" applyAlignment="1">
      <alignment vertical="center"/>
    </xf>
    <xf numFmtId="0" fontId="25" fillId="0" borderId="0" xfId="2" quotePrefix="1" applyFont="1" applyAlignment="1">
      <alignment vertical="center"/>
    </xf>
    <xf numFmtId="0" fontId="21" fillId="0" borderId="0" xfId="2" applyFont="1" applyBorder="1" applyAlignment="1">
      <alignment vertical="center"/>
    </xf>
    <xf numFmtId="170" fontId="25" fillId="0" borderId="0" xfId="2" applyNumberFormat="1" applyFont="1" applyBorder="1" applyAlignment="1">
      <alignment horizontal="left" vertical="center"/>
    </xf>
    <xf numFmtId="170" fontId="21" fillId="0" borderId="0" xfId="2" applyNumberFormat="1" applyFont="1" applyAlignment="1">
      <alignment vertical="center"/>
    </xf>
    <xf numFmtId="0" fontId="21" fillId="0" borderId="0" xfId="2" applyFont="1"/>
    <xf numFmtId="3" fontId="7" fillId="0" borderId="0" xfId="2" applyNumberFormat="1" applyFont="1" applyAlignment="1">
      <alignment vertical="center"/>
    </xf>
    <xf numFmtId="0" fontId="29" fillId="0" borderId="0" xfId="0" applyFont="1"/>
    <xf numFmtId="0" fontId="29" fillId="0" borderId="2" xfId="0" applyFont="1" applyBorder="1" applyAlignment="1">
      <alignment horizontal="center"/>
    </xf>
    <xf numFmtId="0" fontId="7" fillId="0" borderId="1" xfId="0" applyFont="1" applyBorder="1" applyAlignment="1">
      <alignment vertical="center"/>
    </xf>
    <xf numFmtId="170" fontId="7" fillId="0" borderId="1" xfId="0" applyNumberFormat="1" applyFont="1" applyFill="1" applyBorder="1" applyAlignment="1">
      <alignment vertical="center"/>
    </xf>
    <xf numFmtId="0" fontId="6" fillId="0" borderId="0" xfId="0" applyFont="1"/>
    <xf numFmtId="8" fontId="0" fillId="0" borderId="0" xfId="0" applyNumberFormat="1" applyFill="1" applyBorder="1" applyAlignment="1">
      <alignment horizontal="center"/>
    </xf>
    <xf numFmtId="8" fontId="0" fillId="0" borderId="0" xfId="0" applyNumberFormat="1" applyBorder="1" applyAlignment="1">
      <alignment horizontal="center"/>
    </xf>
    <xf numFmtId="0" fontId="0" fillId="0" borderId="0" xfId="0" applyFill="1" applyBorder="1" applyAlignment="1">
      <alignment horizontal="center"/>
    </xf>
    <xf numFmtId="0" fontId="0" fillId="0" borderId="0" xfId="0" applyFill="1"/>
    <xf numFmtId="0" fontId="16" fillId="0" borderId="0" xfId="0" applyFont="1"/>
    <xf numFmtId="0" fontId="30" fillId="0" borderId="0" xfId="3" applyFill="1" applyAlignment="1">
      <alignment horizontal="left"/>
    </xf>
    <xf numFmtId="0" fontId="33" fillId="0" borderId="0" xfId="0" applyFont="1" applyAlignment="1">
      <alignment vertical="center"/>
    </xf>
    <xf numFmtId="0" fontId="34" fillId="0" borderId="0" xfId="0" applyFont="1" applyAlignment="1"/>
    <xf numFmtId="172" fontId="33" fillId="0" borderId="0" xfId="0" applyNumberFormat="1" applyFont="1" applyAlignment="1">
      <alignment vertical="center"/>
    </xf>
    <xf numFmtId="0" fontId="21" fillId="0" borderId="0" xfId="0" applyFont="1"/>
    <xf numFmtId="0" fontId="43" fillId="0" borderId="6" xfId="0" applyFont="1" applyFill="1" applyBorder="1" applyAlignment="1">
      <alignment horizontal="center" vertical="center" wrapText="1"/>
    </xf>
    <xf numFmtId="0" fontId="43" fillId="0" borderId="36" xfId="0" applyFont="1" applyFill="1" applyBorder="1" applyAlignment="1">
      <alignment horizontal="center" vertical="center" wrapText="1"/>
    </xf>
    <xf numFmtId="0" fontId="43" fillId="0" borderId="81" xfId="0" applyFont="1" applyFill="1" applyBorder="1" applyAlignment="1">
      <alignment horizontal="center" vertical="center" wrapText="1"/>
    </xf>
    <xf numFmtId="0" fontId="36" fillId="4" borderId="47" xfId="0" applyFont="1" applyFill="1" applyBorder="1" applyAlignment="1" applyProtection="1">
      <alignment horizontal="center" vertical="center"/>
      <protection locked="0"/>
    </xf>
    <xf numFmtId="3" fontId="36" fillId="4" borderId="47" xfId="0" applyNumberFormat="1" applyFont="1" applyFill="1" applyBorder="1" applyAlignment="1" applyProtection="1">
      <alignment horizontal="center" vertical="center"/>
      <protection locked="0"/>
    </xf>
    <xf numFmtId="0" fontId="43" fillId="0" borderId="3" xfId="0" applyFont="1" applyFill="1" applyBorder="1" applyAlignment="1">
      <alignment horizontal="center" vertical="center" wrapText="1"/>
    </xf>
    <xf numFmtId="0" fontId="46" fillId="0" borderId="0" xfId="0" applyFont="1" applyAlignment="1">
      <alignment vertical="center"/>
    </xf>
    <xf numFmtId="0" fontId="47" fillId="0" borderId="0" xfId="0" applyFont="1" applyAlignment="1">
      <alignment horizontal="center" vertical="center"/>
    </xf>
    <xf numFmtId="0" fontId="47" fillId="0" borderId="0" xfId="0" applyFont="1" applyAlignment="1">
      <alignment horizontal="center"/>
    </xf>
    <xf numFmtId="0" fontId="48" fillId="0" borderId="0" xfId="0" applyFont="1" applyAlignment="1">
      <alignment horizontal="center"/>
    </xf>
    <xf numFmtId="0" fontId="46" fillId="0" borderId="0" xfId="0" applyFont="1" applyAlignment="1">
      <alignment horizontal="center"/>
    </xf>
    <xf numFmtId="0" fontId="47" fillId="0" borderId="0" xfId="0" applyFont="1" applyBorder="1" applyAlignment="1">
      <alignment horizontal="center"/>
    </xf>
    <xf numFmtId="169" fontId="48" fillId="0" borderId="0" xfId="0" applyNumberFormat="1" applyFont="1" applyAlignment="1">
      <alignment horizontal="center"/>
    </xf>
    <xf numFmtId="0" fontId="46" fillId="0" borderId="0" xfId="0" applyFont="1" applyAlignment="1">
      <alignment horizontal="center" vertical="center"/>
    </xf>
    <xf numFmtId="0" fontId="49" fillId="0" borderId="0" xfId="0" applyFont="1" applyAlignment="1">
      <alignment vertical="center"/>
    </xf>
    <xf numFmtId="0" fontId="48" fillId="0" borderId="0" xfId="0" applyFont="1" applyAlignment="1">
      <alignment horizontal="center" vertical="center"/>
    </xf>
    <xf numFmtId="0" fontId="52" fillId="0" borderId="0" xfId="0" applyFont="1" applyAlignment="1">
      <alignment horizontal="center" vertical="center"/>
    </xf>
    <xf numFmtId="0" fontId="53" fillId="2" borderId="2" xfId="0" applyFont="1" applyFill="1" applyBorder="1" applyAlignment="1">
      <alignment horizontal="center" vertical="center" wrapText="1"/>
    </xf>
    <xf numFmtId="0" fontId="52" fillId="0" borderId="0" xfId="0" applyFont="1" applyAlignment="1">
      <alignment horizontal="center" vertical="center" wrapText="1"/>
    </xf>
    <xf numFmtId="0" fontId="53" fillId="0" borderId="0" xfId="0" applyFont="1" applyFill="1" applyAlignment="1">
      <alignment horizontal="center" vertical="center"/>
    </xf>
    <xf numFmtId="49" fontId="51" fillId="0" borderId="20" xfId="0" applyNumberFormat="1" applyFont="1" applyFill="1" applyBorder="1" applyAlignment="1">
      <alignment horizontal="center" vertical="center" wrapText="1"/>
    </xf>
    <xf numFmtId="49" fontId="51" fillId="0" borderId="33" xfId="0" applyNumberFormat="1" applyFont="1" applyFill="1" applyBorder="1" applyAlignment="1">
      <alignment horizontal="center" vertical="center" wrapText="1"/>
    </xf>
    <xf numFmtId="49" fontId="51" fillId="0" borderId="33" xfId="0" applyNumberFormat="1" applyFont="1" applyFill="1" applyBorder="1" applyAlignment="1">
      <alignment horizontal="center" vertical="center"/>
    </xf>
    <xf numFmtId="0" fontId="55" fillId="0" borderId="20"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4" fillId="0" borderId="15" xfId="0" applyFont="1" applyFill="1" applyBorder="1" applyAlignment="1">
      <alignment horizontal="center" vertical="center" wrapText="1"/>
    </xf>
    <xf numFmtId="0" fontId="54" fillId="0" borderId="27"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36" xfId="0" applyFont="1" applyFill="1" applyBorder="1" applyAlignment="1">
      <alignment horizontal="center" vertical="center" wrapText="1"/>
    </xf>
    <xf numFmtId="0" fontId="52" fillId="0" borderId="0" xfId="0" applyFont="1" applyFill="1" applyAlignment="1">
      <alignment horizontal="center" vertical="center"/>
    </xf>
    <xf numFmtId="3" fontId="50" fillId="0" borderId="2" xfId="0" applyNumberFormat="1" applyFont="1" applyFill="1" applyBorder="1" applyAlignment="1">
      <alignment vertical="center" wrapText="1"/>
    </xf>
    <xf numFmtId="168" fontId="51" fillId="0" borderId="2" xfId="0" applyNumberFormat="1" applyFont="1" applyFill="1" applyBorder="1" applyAlignment="1">
      <alignment horizontal="center" vertical="center"/>
    </xf>
    <xf numFmtId="168" fontId="51" fillId="0" borderId="2" xfId="0" applyNumberFormat="1" applyFont="1" applyFill="1" applyBorder="1" applyAlignment="1">
      <alignment horizontal="center" vertical="center" wrapText="1"/>
    </xf>
    <xf numFmtId="168" fontId="56" fillId="0" borderId="2" xfId="0" applyNumberFormat="1" applyFont="1" applyFill="1" applyBorder="1" applyAlignment="1">
      <alignment horizontal="center" vertical="center" wrapText="1"/>
    </xf>
    <xf numFmtId="168" fontId="51" fillId="0" borderId="0" xfId="0" applyNumberFormat="1" applyFont="1" applyFill="1" applyAlignment="1">
      <alignment horizontal="center" vertical="center"/>
    </xf>
    <xf numFmtId="0" fontId="48" fillId="0" borderId="2" xfId="0" applyFont="1" applyBorder="1" applyAlignment="1"/>
    <xf numFmtId="0" fontId="55" fillId="0" borderId="32" xfId="0" applyFont="1" applyFill="1" applyBorder="1" applyAlignment="1">
      <alignment horizontal="center" vertical="center" wrapText="1"/>
    </xf>
    <xf numFmtId="0" fontId="55" fillId="0" borderId="38" xfId="0" applyFont="1" applyFill="1" applyBorder="1" applyAlignment="1">
      <alignment horizontal="center" vertical="center" wrapText="1"/>
    </xf>
    <xf numFmtId="0" fontId="55" fillId="0" borderId="31" xfId="0" applyFont="1" applyFill="1" applyBorder="1" applyAlignment="1">
      <alignment horizontal="center" vertical="center" wrapText="1"/>
    </xf>
    <xf numFmtId="0" fontId="47" fillId="0" borderId="2" xfId="0" applyFont="1" applyBorder="1" applyAlignment="1"/>
    <xf numFmtId="0" fontId="47" fillId="0" borderId="2" xfId="0" applyFont="1" applyBorder="1" applyAlignment="1">
      <alignment horizontal="center"/>
    </xf>
    <xf numFmtId="168" fontId="51" fillId="0" borderId="26" xfId="0" applyNumberFormat="1" applyFont="1" applyFill="1" applyBorder="1" applyAlignment="1">
      <alignment horizontal="center" vertical="center" wrapText="1"/>
    </xf>
    <xf numFmtId="0" fontId="51" fillId="0" borderId="2" xfId="0" applyFont="1" applyBorder="1" applyAlignment="1">
      <alignment horizontal="left" vertical="center" wrapText="1"/>
    </xf>
    <xf numFmtId="168" fontId="50" fillId="0" borderId="2" xfId="0" applyNumberFormat="1" applyFont="1" applyFill="1" applyBorder="1" applyAlignment="1">
      <alignment horizontal="center" vertical="center"/>
    </xf>
    <xf numFmtId="49" fontId="51" fillId="0" borderId="25" xfId="0" applyNumberFormat="1" applyFont="1" applyFill="1" applyBorder="1" applyAlignment="1">
      <alignment horizontal="center" vertical="center" wrapText="1"/>
    </xf>
    <xf numFmtId="0" fontId="51" fillId="0" borderId="0" xfId="0" applyFont="1" applyAlignment="1">
      <alignment horizontal="left"/>
    </xf>
    <xf numFmtId="173" fontId="47" fillId="0" borderId="0" xfId="0" applyNumberFormat="1" applyFont="1" applyAlignment="1">
      <alignment horizontal="center" vertical="center"/>
    </xf>
    <xf numFmtId="0" fontId="54" fillId="0" borderId="42" xfId="0" applyFont="1" applyFill="1" applyBorder="1" applyAlignment="1">
      <alignment horizontal="center" vertical="center" wrapText="1"/>
    </xf>
    <xf numFmtId="0" fontId="38" fillId="13" borderId="73" xfId="0" applyFont="1" applyFill="1" applyBorder="1" applyAlignment="1">
      <alignment horizontal="center" vertical="center" wrapText="1"/>
    </xf>
    <xf numFmtId="0" fontId="38" fillId="13" borderId="23" xfId="0" applyFont="1" applyFill="1" applyBorder="1" applyAlignment="1">
      <alignment horizontal="center" vertical="center" wrapText="1"/>
    </xf>
    <xf numFmtId="0" fontId="38" fillId="13" borderId="21" xfId="0" applyFont="1" applyFill="1" applyBorder="1" applyAlignment="1">
      <alignment horizontal="center" vertical="center" wrapText="1"/>
    </xf>
    <xf numFmtId="0" fontId="36" fillId="7" borderId="60" xfId="0" applyFont="1" applyFill="1" applyBorder="1" applyAlignment="1">
      <alignment horizontal="center" vertical="center"/>
    </xf>
    <xf numFmtId="0" fontId="36" fillId="7" borderId="62" xfId="0" applyFont="1" applyFill="1" applyBorder="1" applyAlignment="1">
      <alignment horizontal="center" vertical="center"/>
    </xf>
    <xf numFmtId="0" fontId="36" fillId="7" borderId="63" xfId="0" applyFont="1" applyFill="1" applyBorder="1" applyAlignment="1">
      <alignment horizontal="center" vertical="center"/>
    </xf>
    <xf numFmtId="0" fontId="36" fillId="7" borderId="65" xfId="0" applyFont="1" applyFill="1" applyBorder="1" applyAlignment="1">
      <alignment horizontal="center" vertical="center"/>
    </xf>
    <xf numFmtId="49" fontId="51" fillId="0" borderId="38" xfId="0" applyNumberFormat="1" applyFont="1" applyFill="1" applyBorder="1" applyAlignment="1">
      <alignment horizontal="center" vertical="center"/>
    </xf>
    <xf numFmtId="0" fontId="52" fillId="0" borderId="6" xfId="0" applyFont="1" applyFill="1" applyBorder="1" applyAlignment="1">
      <alignment horizontal="center" vertical="center" wrapText="1"/>
    </xf>
    <xf numFmtId="0" fontId="53" fillId="2" borderId="5" xfId="0" applyFont="1" applyFill="1" applyBorder="1" applyAlignment="1">
      <alignment horizontal="center" vertical="center" wrapText="1"/>
    </xf>
    <xf numFmtId="168" fontId="56" fillId="0" borderId="12" xfId="0" applyNumberFormat="1" applyFont="1" applyFill="1" applyBorder="1" applyAlignment="1">
      <alignment horizontal="center" vertical="center" wrapText="1"/>
    </xf>
    <xf numFmtId="0" fontId="47" fillId="0" borderId="91" xfId="0" applyFont="1" applyBorder="1" applyAlignment="1">
      <alignment horizontal="center"/>
    </xf>
    <xf numFmtId="168" fontId="56" fillId="0" borderId="51" xfId="0" applyNumberFormat="1" applyFont="1" applyFill="1" applyBorder="1" applyAlignment="1">
      <alignment horizontal="center" vertical="center" wrapText="1"/>
    </xf>
    <xf numFmtId="168" fontId="51" fillId="0" borderId="91" xfId="0" applyNumberFormat="1" applyFont="1" applyFill="1" applyBorder="1" applyAlignment="1">
      <alignment horizontal="center" vertical="center"/>
    </xf>
    <xf numFmtId="49" fontId="51" fillId="0" borderId="38" xfId="0" applyNumberFormat="1" applyFont="1" applyFill="1" applyBorder="1" applyAlignment="1">
      <alignment horizontal="center" vertical="center" wrapText="1"/>
    </xf>
    <xf numFmtId="0" fontId="53" fillId="2" borderId="12" xfId="0" applyFont="1" applyFill="1" applyBorder="1" applyAlignment="1">
      <alignment horizontal="center" vertical="center" wrapText="1"/>
    </xf>
    <xf numFmtId="49" fontId="51" fillId="0" borderId="74" xfId="0" applyNumberFormat="1" applyFont="1" applyFill="1" applyBorder="1" applyAlignment="1">
      <alignment horizontal="center" vertical="center"/>
    </xf>
    <xf numFmtId="0" fontId="54" fillId="0" borderId="51" xfId="0" applyFont="1" applyFill="1" applyBorder="1" applyAlignment="1">
      <alignment horizontal="center" vertical="center" wrapText="1"/>
    </xf>
    <xf numFmtId="49" fontId="51" fillId="0" borderId="74" xfId="0" applyNumberFormat="1" applyFont="1" applyFill="1" applyBorder="1" applyAlignment="1">
      <alignment horizontal="center" vertical="center" wrapText="1"/>
    </xf>
    <xf numFmtId="49" fontId="50" fillId="0" borderId="74" xfId="0" applyNumberFormat="1" applyFont="1" applyFill="1" applyBorder="1" applyAlignment="1">
      <alignment horizontal="center" vertical="center" wrapText="1"/>
    </xf>
    <xf numFmtId="0" fontId="54" fillId="0" borderId="6" xfId="0" applyFont="1" applyFill="1" applyBorder="1" applyAlignment="1">
      <alignment horizontal="center" vertical="center" wrapText="1"/>
    </xf>
    <xf numFmtId="49" fontId="50" fillId="0" borderId="93" xfId="0" applyNumberFormat="1" applyFont="1" applyFill="1" applyBorder="1" applyAlignment="1">
      <alignment horizontal="center" vertical="center" wrapText="1"/>
    </xf>
    <xf numFmtId="0" fontId="54" fillId="0" borderId="94" xfId="0" applyFont="1" applyFill="1" applyBorder="1" applyAlignment="1">
      <alignment horizontal="center" vertical="center" wrapText="1"/>
    </xf>
    <xf numFmtId="49" fontId="50" fillId="0" borderId="41" xfId="0" applyNumberFormat="1"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4" fillId="0" borderId="87" xfId="0"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49" fontId="7" fillId="0" borderId="107" xfId="0" applyNumberFormat="1" applyFont="1" applyFill="1" applyBorder="1" applyAlignment="1">
      <alignment horizontal="center" vertical="center" wrapText="1"/>
    </xf>
    <xf numFmtId="0" fontId="54" fillId="0" borderId="45" xfId="0" applyFont="1" applyFill="1" applyBorder="1" applyAlignment="1">
      <alignment horizontal="center" vertical="center" wrapText="1"/>
    </xf>
    <xf numFmtId="49" fontId="7" fillId="0" borderId="93" xfId="0" applyNumberFormat="1" applyFont="1" applyFill="1" applyBorder="1" applyAlignment="1">
      <alignment horizontal="center" vertical="center" wrapText="1"/>
    </xf>
    <xf numFmtId="49" fontId="7" fillId="0" borderId="74" xfId="0" applyNumberFormat="1" applyFont="1" applyFill="1" applyBorder="1" applyAlignment="1">
      <alignment horizontal="center" vertical="center" wrapText="1"/>
    </xf>
    <xf numFmtId="49" fontId="7" fillId="0" borderId="20" xfId="0" applyNumberFormat="1" applyFont="1" applyFill="1" applyBorder="1" applyAlignment="1">
      <alignment horizontal="center" vertical="center" wrapText="1"/>
    </xf>
    <xf numFmtId="49" fontId="7" fillId="0" borderId="25" xfId="0" applyNumberFormat="1" applyFont="1" applyFill="1" applyBorder="1" applyAlignment="1">
      <alignment horizontal="center" vertical="center" wrapText="1"/>
    </xf>
    <xf numFmtId="0" fontId="52" fillId="0" borderId="94" xfId="0" applyFont="1" applyFill="1" applyBorder="1" applyAlignment="1">
      <alignment horizontal="center" vertical="center" wrapText="1"/>
    </xf>
    <xf numFmtId="49" fontId="7" fillId="0" borderId="38" xfId="0" applyNumberFormat="1" applyFont="1" applyFill="1" applyBorder="1" applyAlignment="1">
      <alignment horizontal="center" vertical="center"/>
    </xf>
    <xf numFmtId="49" fontId="7" fillId="0" borderId="93"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49" fontId="7" fillId="0" borderId="31" xfId="0" applyNumberFormat="1" applyFont="1" applyFill="1" applyBorder="1" applyAlignment="1">
      <alignment horizontal="center" vertical="center" wrapText="1"/>
    </xf>
    <xf numFmtId="169" fontId="44" fillId="0" borderId="5" xfId="0" quotePrefix="1" applyNumberFormat="1" applyFont="1" applyFill="1" applyBorder="1" applyAlignment="1">
      <alignment horizontal="center" vertical="center" wrapText="1"/>
    </xf>
    <xf numFmtId="0" fontId="52" fillId="0" borderId="109" xfId="0" applyFont="1" applyFill="1" applyBorder="1" applyAlignment="1">
      <alignment horizontal="center" vertical="center" wrapText="1"/>
    </xf>
    <xf numFmtId="0" fontId="52" fillId="0" borderId="91" xfId="0" applyFont="1" applyFill="1" applyBorder="1" applyAlignment="1">
      <alignment horizontal="center" vertical="center" wrapText="1"/>
    </xf>
    <xf numFmtId="169" fontId="44" fillId="0" borderId="11" xfId="0" quotePrefix="1" applyNumberFormat="1" applyFont="1" applyFill="1" applyBorder="1" applyAlignment="1">
      <alignment horizontal="center" vertical="center" wrapText="1"/>
    </xf>
    <xf numFmtId="0" fontId="52" fillId="0" borderId="116" xfId="0" applyFont="1" applyFill="1" applyBorder="1" applyAlignment="1">
      <alignment horizontal="center" vertical="center" wrapText="1"/>
    </xf>
    <xf numFmtId="0" fontId="38" fillId="11" borderId="97" xfId="0" applyFont="1" applyFill="1" applyBorder="1" applyAlignment="1">
      <alignment horizontal="center" vertical="center" wrapText="1"/>
    </xf>
    <xf numFmtId="169" fontId="44" fillId="0" borderId="95" xfId="0" quotePrefix="1" applyNumberFormat="1" applyFont="1" applyFill="1" applyBorder="1" applyAlignment="1">
      <alignment horizontal="center" vertical="center" wrapText="1"/>
    </xf>
    <xf numFmtId="169" fontId="44" fillId="0" borderId="103" xfId="0" quotePrefix="1" applyNumberFormat="1" applyFont="1" applyFill="1" applyBorder="1" applyAlignment="1">
      <alignment horizontal="center" vertical="center" wrapText="1"/>
    </xf>
    <xf numFmtId="0" fontId="52" fillId="0" borderId="104" xfId="0" applyFont="1" applyFill="1" applyBorder="1" applyAlignment="1">
      <alignment horizontal="center" vertical="center" wrapText="1"/>
    </xf>
    <xf numFmtId="0" fontId="55" fillId="0" borderId="93" xfId="0" applyFont="1" applyFill="1" applyBorder="1" applyAlignment="1">
      <alignment horizontal="center" vertical="center" wrapText="1"/>
    </xf>
    <xf numFmtId="0" fontId="52" fillId="0" borderId="119" xfId="0" applyFont="1" applyFill="1" applyBorder="1" applyAlignment="1">
      <alignment horizontal="center" vertical="center" wrapText="1"/>
    </xf>
    <xf numFmtId="0" fontId="47" fillId="0" borderId="0" xfId="0" applyFont="1" applyBorder="1" applyAlignment="1">
      <alignment horizontal="center" vertical="center"/>
    </xf>
    <xf numFmtId="0" fontId="43" fillId="0" borderId="37" xfId="0" applyFont="1" applyFill="1" applyBorder="1" applyAlignment="1">
      <alignment horizontal="center" vertical="center" wrapText="1"/>
    </xf>
    <xf numFmtId="169" fontId="44" fillId="0" borderId="121" xfId="0" quotePrefix="1" applyNumberFormat="1" applyFont="1" applyFill="1" applyBorder="1" applyAlignment="1">
      <alignment horizontal="center" vertical="center" wrapText="1"/>
    </xf>
    <xf numFmtId="0" fontId="43" fillId="0" borderId="18" xfId="0" applyFont="1" applyFill="1" applyBorder="1" applyAlignment="1">
      <alignment horizontal="center" vertical="center" wrapText="1"/>
    </xf>
    <xf numFmtId="169" fontId="44" fillId="0" borderId="45" xfId="0" quotePrefix="1" applyNumberFormat="1" applyFont="1" applyFill="1" applyBorder="1" applyAlignment="1">
      <alignment horizontal="center" vertical="center" wrapText="1"/>
    </xf>
    <xf numFmtId="0" fontId="38" fillId="13" borderId="4" xfId="0" applyFont="1" applyFill="1" applyBorder="1" applyAlignment="1">
      <alignment horizontal="center" vertical="center" wrapText="1"/>
    </xf>
    <xf numFmtId="0" fontId="38" fillId="13" borderId="89"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41" xfId="0" applyNumberFormat="1" applyFont="1" applyFill="1" applyBorder="1" applyAlignment="1">
      <alignment horizontal="center" vertical="center" wrapText="1"/>
    </xf>
    <xf numFmtId="49" fontId="7" fillId="0" borderId="105" xfId="0" applyNumberFormat="1" applyFont="1" applyFill="1" applyBorder="1" applyAlignment="1">
      <alignment horizontal="center" vertical="center" wrapText="1"/>
    </xf>
    <xf numFmtId="49" fontId="7" fillId="0" borderId="33" xfId="0" applyNumberFormat="1" applyFont="1" applyFill="1" applyBorder="1" applyAlignment="1">
      <alignment horizontal="center" vertical="center"/>
    </xf>
    <xf numFmtId="0" fontId="43" fillId="0" borderId="0" xfId="0" applyFont="1" applyAlignment="1">
      <alignment horizontal="center" vertical="center" wrapText="1"/>
    </xf>
    <xf numFmtId="169" fontId="53" fillId="0" borderId="0" xfId="0" applyNumberFormat="1" applyFont="1" applyFill="1" applyAlignment="1">
      <alignment horizontal="center" vertical="center"/>
    </xf>
    <xf numFmtId="168" fontId="53" fillId="0" borderId="0" xfId="0" applyNumberFormat="1" applyFont="1" applyFill="1" applyAlignment="1">
      <alignment horizontal="center" vertical="center"/>
    </xf>
    <xf numFmtId="169" fontId="52" fillId="0" borderId="0" xfId="0" applyNumberFormat="1" applyFont="1" applyFill="1" applyAlignment="1">
      <alignment horizontal="center" vertical="center"/>
    </xf>
    <xf numFmtId="4" fontId="40" fillId="5" borderId="59" xfId="0" applyNumberFormat="1" applyFont="1" applyFill="1" applyBorder="1" applyAlignment="1">
      <alignment horizontal="center" vertical="center"/>
    </xf>
    <xf numFmtId="4" fontId="40" fillId="6" borderId="59" xfId="0" applyNumberFormat="1" applyFont="1" applyFill="1" applyBorder="1" applyAlignment="1">
      <alignment horizontal="center" vertical="center"/>
    </xf>
    <xf numFmtId="4" fontId="40" fillId="5" borderId="124" xfId="0" applyNumberFormat="1" applyFont="1" applyFill="1" applyBorder="1" applyAlignment="1">
      <alignment horizontal="center" vertical="center"/>
    </xf>
    <xf numFmtId="4" fontId="40" fillId="5" borderId="86" xfId="0" applyNumberFormat="1" applyFont="1" applyFill="1" applyBorder="1" applyAlignment="1">
      <alignment horizontal="center" vertical="center"/>
    </xf>
    <xf numFmtId="4" fontId="40" fillId="5" borderId="71" xfId="0" applyNumberFormat="1" applyFont="1" applyFill="1" applyBorder="1" applyAlignment="1">
      <alignment horizontal="center" vertical="center"/>
    </xf>
    <xf numFmtId="4" fontId="38" fillId="0" borderId="54" xfId="0" applyNumberFormat="1" applyFont="1" applyBorder="1" applyAlignment="1">
      <alignment horizontal="center" vertical="center"/>
    </xf>
    <xf numFmtId="4" fontId="7" fillId="6" borderId="59" xfId="0" applyNumberFormat="1" applyFont="1" applyFill="1" applyBorder="1" applyAlignment="1">
      <alignment horizontal="center" vertical="center"/>
    </xf>
    <xf numFmtId="0" fontId="9" fillId="0" borderId="0" xfId="0" applyFont="1" applyAlignment="1">
      <alignment horizontal="center" vertical="center"/>
    </xf>
    <xf numFmtId="168" fontId="7" fillId="0" borderId="2" xfId="0" applyNumberFormat="1" applyFont="1" applyFill="1" applyBorder="1" applyAlignment="1">
      <alignment horizontal="center" vertical="center" wrapText="1"/>
    </xf>
    <xf numFmtId="0" fontId="0" fillId="0" borderId="0" xfId="0" applyBorder="1"/>
    <xf numFmtId="0" fontId="16" fillId="20" borderId="8" xfId="0" applyFont="1" applyFill="1" applyBorder="1"/>
    <xf numFmtId="0" fontId="6" fillId="0" borderId="0" xfId="0" applyFont="1" applyAlignment="1">
      <alignment vertical="top" wrapText="1"/>
    </xf>
    <xf numFmtId="0" fontId="0" fillId="0" borderId="36" xfId="0" applyBorder="1"/>
    <xf numFmtId="0" fontId="16" fillId="0" borderId="0" xfId="0" applyFont="1" applyFill="1" applyAlignment="1">
      <alignment vertical="center"/>
    </xf>
    <xf numFmtId="0" fontId="7" fillId="0" borderId="0" xfId="0" applyFont="1" applyFill="1" applyAlignment="1">
      <alignment vertical="center"/>
    </xf>
    <xf numFmtId="0" fontId="62" fillId="0" borderId="0" xfId="0" applyFont="1" applyAlignment="1">
      <alignment vertical="center"/>
    </xf>
    <xf numFmtId="0" fontId="16" fillId="0" borderId="0" xfId="0" applyFont="1" applyAlignment="1">
      <alignment vertical="center"/>
    </xf>
    <xf numFmtId="0" fontId="8" fillId="0" borderId="27" xfId="0" applyFont="1" applyBorder="1" applyAlignment="1">
      <alignment vertical="center"/>
    </xf>
    <xf numFmtId="170" fontId="14" fillId="0" borderId="2" xfId="0" applyNumberFormat="1" applyFont="1" applyFill="1" applyBorder="1" applyAlignment="1">
      <alignment horizontal="left" vertical="center"/>
    </xf>
    <xf numFmtId="0" fontId="0" fillId="0" borderId="27" xfId="0" applyBorder="1" applyAlignment="1">
      <alignment vertical="center"/>
    </xf>
    <xf numFmtId="170" fontId="10" fillId="0" borderId="27" xfId="0" applyNumberFormat="1" applyFont="1" applyBorder="1" applyAlignment="1">
      <alignment horizontal="left" vertical="center"/>
    </xf>
    <xf numFmtId="170" fontId="14" fillId="0" borderId="3" xfId="0" applyNumberFormat="1" applyFont="1" applyFill="1" applyBorder="1" applyAlignment="1">
      <alignment horizontal="left" vertical="center"/>
    </xf>
    <xf numFmtId="0" fontId="14" fillId="0" borderId="131" xfId="0" applyFont="1" applyBorder="1" applyAlignment="1">
      <alignment vertical="center"/>
    </xf>
    <xf numFmtId="0" fontId="14" fillId="0" borderId="136" xfId="0" applyFont="1" applyBorder="1" applyAlignment="1">
      <alignment vertical="center"/>
    </xf>
    <xf numFmtId="170" fontId="15" fillId="0" borderId="27" xfId="0" applyNumberFormat="1" applyFont="1" applyBorder="1" applyAlignment="1">
      <alignment horizontal="center" vertical="center"/>
    </xf>
    <xf numFmtId="0" fontId="0" fillId="0" borderId="16" xfId="0" applyBorder="1" applyAlignment="1">
      <alignment vertical="center"/>
    </xf>
    <xf numFmtId="0" fontId="8" fillId="0" borderId="16" xfId="0" applyFont="1" applyBorder="1" applyAlignment="1">
      <alignment vertical="center"/>
    </xf>
    <xf numFmtId="0" fontId="14" fillId="0" borderId="0" xfId="0" applyFont="1" applyBorder="1" applyAlignment="1">
      <alignment horizontal="left" vertical="center"/>
    </xf>
    <xf numFmtId="170" fontId="14" fillId="0" borderId="0" xfId="0" applyNumberFormat="1" applyFont="1" applyFill="1" applyBorder="1" applyAlignment="1">
      <alignment horizontal="left" vertical="center"/>
    </xf>
    <xf numFmtId="0" fontId="0" fillId="0" borderId="0" xfId="0" applyBorder="1" applyAlignment="1">
      <alignment vertical="center"/>
    </xf>
    <xf numFmtId="0" fontId="14" fillId="20" borderId="131" xfId="0" applyFont="1" applyFill="1" applyBorder="1" applyAlignment="1">
      <alignment vertical="center"/>
    </xf>
    <xf numFmtId="0" fontId="7" fillId="20" borderId="22" xfId="0" applyFont="1" applyFill="1" applyBorder="1" applyAlignment="1">
      <alignment vertical="center"/>
    </xf>
    <xf numFmtId="165" fontId="14" fillId="20" borderId="6" xfId="0" applyNumberFormat="1" applyFont="1" applyFill="1" applyBorder="1" applyAlignment="1">
      <alignment vertical="center"/>
    </xf>
    <xf numFmtId="0" fontId="7" fillId="20" borderId="9" xfId="0" applyFont="1" applyFill="1" applyBorder="1" applyAlignment="1">
      <alignment vertical="center"/>
    </xf>
    <xf numFmtId="0" fontId="6" fillId="0" borderId="2" xfId="0" applyFont="1" applyFill="1" applyBorder="1" applyAlignment="1">
      <alignment horizontal="center"/>
    </xf>
    <xf numFmtId="0" fontId="6" fillId="0" borderId="0" xfId="0" applyFont="1" applyBorder="1" applyAlignment="1">
      <alignment horizontal="center" vertical="center" wrapText="1"/>
    </xf>
    <xf numFmtId="0" fontId="26" fillId="0" borderId="5" xfId="2" applyFont="1" applyBorder="1" applyAlignment="1">
      <alignment vertical="center"/>
    </xf>
    <xf numFmtId="0" fontId="17" fillId="0" borderId="6" xfId="2" applyFont="1" applyBorder="1" applyAlignment="1">
      <alignment vertical="center"/>
    </xf>
    <xf numFmtId="0" fontId="23" fillId="0" borderId="0" xfId="2" applyFont="1" applyFill="1" applyBorder="1" applyAlignment="1">
      <alignment vertical="center"/>
    </xf>
    <xf numFmtId="170" fontId="24" fillId="0" borderId="0" xfId="2" applyNumberFormat="1" applyFont="1" applyFill="1" applyBorder="1" applyAlignment="1">
      <alignment horizontal="left" vertical="center"/>
    </xf>
    <xf numFmtId="170" fontId="23" fillId="0" borderId="0" xfId="2" applyNumberFormat="1" applyFont="1" applyFill="1" applyAlignment="1">
      <alignment vertical="center"/>
    </xf>
    <xf numFmtId="0" fontId="23" fillId="0" borderId="0" xfId="2" applyFont="1" applyFill="1"/>
    <xf numFmtId="0" fontId="63" fillId="0" borderId="0" xfId="2" applyFont="1" applyFill="1" applyAlignment="1">
      <alignment vertical="center"/>
    </xf>
    <xf numFmtId="0" fontId="16" fillId="20" borderId="9" xfId="2" applyFont="1" applyFill="1" applyBorder="1" applyAlignment="1">
      <alignment horizontal="left" vertical="center" wrapText="1"/>
    </xf>
    <xf numFmtId="0" fontId="16" fillId="20" borderId="26" xfId="2" applyFont="1" applyFill="1" applyBorder="1" applyAlignment="1">
      <alignment horizontal="left" vertical="center" wrapText="1"/>
    </xf>
    <xf numFmtId="0" fontId="16" fillId="20" borderId="28" xfId="2" applyFont="1" applyFill="1" applyBorder="1" applyAlignment="1">
      <alignment horizontal="left" vertical="center" wrapText="1"/>
    </xf>
    <xf numFmtId="0" fontId="16" fillId="20" borderId="10" xfId="2" applyFont="1" applyFill="1" applyBorder="1" applyAlignment="1">
      <alignment horizontal="left" vertical="center" wrapText="1"/>
    </xf>
    <xf numFmtId="0" fontId="13" fillId="0" borderId="0" xfId="2" applyFont="1" applyFill="1" applyBorder="1" applyAlignment="1">
      <alignment horizontal="left" vertical="center"/>
    </xf>
    <xf numFmtId="0" fontId="63" fillId="0" borderId="0" xfId="2" applyFont="1" applyAlignment="1">
      <alignment vertical="center"/>
    </xf>
    <xf numFmtId="0" fontId="16" fillId="20" borderId="8" xfId="2" applyFont="1" applyFill="1" applyBorder="1" applyAlignment="1">
      <alignment horizontal="left" vertical="center" wrapText="1"/>
    </xf>
    <xf numFmtId="0" fontId="17" fillId="0" borderId="5" xfId="2" applyFont="1" applyBorder="1" applyAlignment="1">
      <alignment vertical="center"/>
    </xf>
    <xf numFmtId="0" fontId="7" fillId="0" borderId="26" xfId="2" applyFont="1" applyFill="1" applyBorder="1" applyAlignment="1">
      <alignment horizontal="left" vertical="center"/>
    </xf>
    <xf numFmtId="0" fontId="13" fillId="0" borderId="28" xfId="2" applyFont="1" applyFill="1" applyBorder="1" applyAlignment="1">
      <alignment horizontal="left" vertical="center"/>
    </xf>
    <xf numFmtId="0" fontId="20" fillId="0" borderId="28" xfId="2" applyFont="1" applyBorder="1" applyAlignment="1">
      <alignment vertical="center"/>
    </xf>
    <xf numFmtId="0" fontId="25" fillId="0" borderId="27" xfId="2" quotePrefix="1" applyFont="1" applyBorder="1" applyAlignment="1">
      <alignment vertical="center"/>
    </xf>
    <xf numFmtId="0" fontId="21" fillId="0" borderId="27" xfId="2" applyFont="1" applyBorder="1" applyAlignment="1">
      <alignment vertical="center"/>
    </xf>
    <xf numFmtId="170" fontId="25" fillId="0" borderId="27" xfId="2" applyNumberFormat="1" applyFont="1" applyBorder="1" applyAlignment="1">
      <alignment horizontal="left" vertical="center"/>
    </xf>
    <xf numFmtId="170" fontId="21" fillId="0" borderId="27" xfId="2" applyNumberFormat="1" applyFont="1" applyBorder="1" applyAlignment="1">
      <alignment vertical="center"/>
    </xf>
    <xf numFmtId="0" fontId="14" fillId="0" borderId="27" xfId="2" applyFont="1" applyBorder="1" applyAlignment="1">
      <alignment vertical="center"/>
    </xf>
    <xf numFmtId="0" fontId="7" fillId="0" borderId="27" xfId="2" applyFont="1" applyBorder="1" applyAlignment="1">
      <alignment vertical="center"/>
    </xf>
    <xf numFmtId="170" fontId="14" fillId="0" borderId="27" xfId="2" applyNumberFormat="1" applyFont="1" applyBorder="1" applyAlignment="1">
      <alignment horizontal="left" vertical="center"/>
    </xf>
    <xf numFmtId="0" fontId="7" fillId="0" borderId="16" xfId="2" applyFont="1" applyBorder="1" applyAlignment="1">
      <alignment vertical="center"/>
    </xf>
    <xf numFmtId="0" fontId="16" fillId="20" borderId="2" xfId="0" applyFont="1" applyFill="1" applyBorder="1" applyAlignment="1">
      <alignment horizontal="center"/>
    </xf>
    <xf numFmtId="0" fontId="67" fillId="20" borderId="0" xfId="0" applyFont="1" applyFill="1"/>
    <xf numFmtId="0" fontId="7" fillId="0" borderId="0" xfId="0" applyFont="1"/>
    <xf numFmtId="0" fontId="14" fillId="0" borderId="142" xfId="0" applyFont="1" applyBorder="1" applyAlignment="1">
      <alignment vertical="center"/>
    </xf>
    <xf numFmtId="170" fontId="7" fillId="0" borderId="135" xfId="0" applyNumberFormat="1" applyFont="1" applyBorder="1" applyAlignment="1">
      <alignment vertical="center"/>
    </xf>
    <xf numFmtId="0" fontId="14" fillId="0" borderId="143" xfId="0" applyFont="1" applyBorder="1" applyAlignment="1">
      <alignment vertical="center"/>
    </xf>
    <xf numFmtId="0" fontId="7" fillId="0" borderId="137" xfId="0" applyFont="1" applyBorder="1" applyAlignment="1">
      <alignment vertical="center"/>
    </xf>
    <xf numFmtId="170" fontId="7" fillId="0" borderId="137" xfId="0" applyNumberFormat="1" applyFont="1" applyBorder="1" applyAlignment="1">
      <alignment vertical="center"/>
    </xf>
    <xf numFmtId="170" fontId="7" fillId="19" borderId="144" xfId="0" applyNumberFormat="1" applyFont="1" applyFill="1" applyBorder="1" applyAlignment="1">
      <alignment vertical="center"/>
    </xf>
    <xf numFmtId="0" fontId="14" fillId="0" borderId="147" xfId="0" applyFont="1" applyBorder="1" applyAlignment="1">
      <alignment vertical="center"/>
    </xf>
    <xf numFmtId="0" fontId="7" fillId="0" borderId="148" xfId="0" applyFont="1" applyBorder="1" applyAlignment="1">
      <alignment vertical="center"/>
    </xf>
    <xf numFmtId="170" fontId="7" fillId="19" borderId="148" xfId="0" applyNumberFormat="1" applyFont="1" applyFill="1" applyBorder="1" applyAlignment="1">
      <alignment vertical="center"/>
    </xf>
    <xf numFmtId="170" fontId="7" fillId="0" borderId="149" xfId="0" applyNumberFormat="1" applyFont="1" applyBorder="1" applyAlignment="1">
      <alignment vertical="center"/>
    </xf>
    <xf numFmtId="0" fontId="28" fillId="0" borderId="0" xfId="0" applyFont="1" applyAlignment="1">
      <alignment horizontal="center"/>
    </xf>
    <xf numFmtId="0" fontId="34" fillId="0" borderId="0" xfId="0" applyFont="1" applyAlignment="1">
      <alignment horizontal="center"/>
    </xf>
    <xf numFmtId="168" fontId="51" fillId="16" borderId="4" xfId="0" applyNumberFormat="1" applyFont="1" applyFill="1" applyBorder="1" applyAlignment="1">
      <alignment horizontal="center" vertical="center"/>
    </xf>
    <xf numFmtId="0" fontId="0" fillId="0" borderId="67" xfId="0" applyBorder="1"/>
    <xf numFmtId="164" fontId="0" fillId="0" borderId="0" xfId="0" applyNumberFormat="1"/>
    <xf numFmtId="175" fontId="0" fillId="0" borderId="0" xfId="0" applyNumberFormat="1"/>
    <xf numFmtId="1" fontId="6" fillId="0" borderId="58" xfId="0" applyNumberFormat="1" applyFont="1" applyFill="1" applyBorder="1" applyAlignment="1">
      <alignment vertical="center"/>
    </xf>
    <xf numFmtId="1" fontId="6" fillId="0" borderId="12" xfId="0" applyNumberFormat="1" applyFont="1" applyFill="1" applyBorder="1" applyAlignment="1">
      <alignment horizontal="left" vertical="center"/>
    </xf>
    <xf numFmtId="1" fontId="6" fillId="0" borderId="51" xfId="0" applyNumberFormat="1" applyFont="1" applyFill="1" applyBorder="1" applyAlignment="1">
      <alignment horizontal="left" vertical="center"/>
    </xf>
    <xf numFmtId="1" fontId="6" fillId="0" borderId="65" xfId="0" applyNumberFormat="1" applyFont="1" applyFill="1" applyBorder="1" applyAlignment="1">
      <alignment horizontal="left" vertical="center"/>
    </xf>
    <xf numFmtId="0" fontId="21" fillId="0" borderId="0" xfId="0" applyFont="1" applyFill="1"/>
    <xf numFmtId="0" fontId="69" fillId="20" borderId="0" xfId="0" applyFont="1" applyFill="1" applyAlignment="1">
      <alignment vertical="center"/>
    </xf>
    <xf numFmtId="0" fontId="47" fillId="0" borderId="64" xfId="0" applyFont="1" applyBorder="1" applyAlignment="1">
      <alignment horizontal="center" vertical="center"/>
    </xf>
    <xf numFmtId="177" fontId="0" fillId="0" borderId="0" xfId="0" applyNumberFormat="1"/>
    <xf numFmtId="176" fontId="6" fillId="16" borderId="12" xfId="5" applyNumberFormat="1" applyFont="1" applyFill="1" applyBorder="1" applyAlignment="1">
      <alignment vertical="center"/>
    </xf>
    <xf numFmtId="0" fontId="33" fillId="0" borderId="0" xfId="0" applyFont="1" applyBorder="1" applyAlignment="1">
      <alignment horizontal="center" vertical="center"/>
    </xf>
    <xf numFmtId="0" fontId="33" fillId="0" borderId="0" xfId="0" applyFont="1" applyBorder="1" applyAlignment="1">
      <alignment vertical="center"/>
    </xf>
    <xf numFmtId="172" fontId="33" fillId="0" borderId="0" xfId="0" applyNumberFormat="1" applyFont="1" applyFill="1" applyBorder="1" applyAlignment="1">
      <alignment vertical="center"/>
    </xf>
    <xf numFmtId="0" fontId="33" fillId="18" borderId="159" xfId="0" applyFont="1" applyFill="1" applyBorder="1" applyAlignment="1">
      <alignment vertical="center"/>
    </xf>
    <xf numFmtId="0" fontId="33" fillId="18" borderId="160" xfId="0" applyFont="1" applyFill="1" applyBorder="1" applyAlignment="1">
      <alignment vertical="center"/>
    </xf>
    <xf numFmtId="0" fontId="6" fillId="18" borderId="161" xfId="0" applyFont="1" applyFill="1" applyBorder="1" applyAlignment="1">
      <alignment vertical="center"/>
    </xf>
    <xf numFmtId="0" fontId="33" fillId="18" borderId="0" xfId="0" applyFont="1" applyFill="1" applyBorder="1" applyAlignment="1">
      <alignment vertical="center"/>
    </xf>
    <xf numFmtId="0" fontId="33" fillId="18" borderId="36" xfId="0" applyFont="1" applyFill="1" applyBorder="1" applyAlignment="1">
      <alignment vertical="center"/>
    </xf>
    <xf numFmtId="0" fontId="6" fillId="18" borderId="162" xfId="0" applyFont="1" applyFill="1" applyBorder="1" applyAlignment="1">
      <alignment vertical="center"/>
    </xf>
    <xf numFmtId="0" fontId="33" fillId="18" borderId="163" xfId="0" applyFont="1" applyFill="1" applyBorder="1" applyAlignment="1">
      <alignment vertical="center"/>
    </xf>
    <xf numFmtId="0" fontId="33" fillId="18" borderId="164" xfId="0" applyFont="1" applyFill="1" applyBorder="1" applyAlignment="1">
      <alignment vertical="center"/>
    </xf>
    <xf numFmtId="0" fontId="16" fillId="20" borderId="158" xfId="0" applyFont="1" applyFill="1" applyBorder="1" applyAlignment="1">
      <alignment vertical="center"/>
    </xf>
    <xf numFmtId="168" fontId="7" fillId="20" borderId="26" xfId="0" applyNumberFormat="1" applyFont="1" applyFill="1" applyBorder="1" applyAlignment="1">
      <alignment horizontal="center" vertical="center" wrapText="1"/>
    </xf>
    <xf numFmtId="0" fontId="0" fillId="18" borderId="28" xfId="0" applyFill="1" applyBorder="1"/>
    <xf numFmtId="0" fontId="0" fillId="18" borderId="10" xfId="0" applyFill="1" applyBorder="1"/>
    <xf numFmtId="0" fontId="0" fillId="18" borderId="16" xfId="0" applyFill="1" applyBorder="1"/>
    <xf numFmtId="0" fontId="0" fillId="18" borderId="0" xfId="0" applyFill="1" applyBorder="1"/>
    <xf numFmtId="0" fontId="0" fillId="18" borderId="36" xfId="0" applyFill="1" applyBorder="1"/>
    <xf numFmtId="0" fontId="6" fillId="0" borderId="0" xfId="0" applyFont="1" applyAlignment="1">
      <alignment horizontal="left" wrapText="1"/>
    </xf>
    <xf numFmtId="0" fontId="0" fillId="0" borderId="0" xfId="0" applyAlignment="1">
      <alignment horizontal="left" wrapText="1"/>
    </xf>
    <xf numFmtId="0" fontId="0" fillId="23" borderId="0" xfId="0" applyFill="1"/>
    <xf numFmtId="0" fontId="6" fillId="0" borderId="163" xfId="0" applyFont="1" applyBorder="1" applyAlignment="1">
      <alignment horizontal="center"/>
    </xf>
    <xf numFmtId="0" fontId="6" fillId="0" borderId="159" xfId="0" applyFont="1" applyFill="1" applyBorder="1" applyAlignment="1">
      <alignment horizontal="center"/>
    </xf>
    <xf numFmtId="0" fontId="50" fillId="0" borderId="22" xfId="0" applyFont="1" applyBorder="1" applyAlignment="1">
      <alignment wrapText="1"/>
    </xf>
    <xf numFmtId="0" fontId="33" fillId="0" borderId="65" xfId="0" applyFont="1" applyBorder="1" applyAlignment="1">
      <alignment vertical="center"/>
    </xf>
    <xf numFmtId="0" fontId="33" fillId="0" borderId="58" xfId="0" applyFont="1" applyBorder="1" applyAlignment="1">
      <alignment vertical="center"/>
    </xf>
    <xf numFmtId="0" fontId="33" fillId="0" borderId="52" xfId="0" applyFont="1" applyBorder="1" applyAlignment="1">
      <alignment vertical="center"/>
    </xf>
    <xf numFmtId="0" fontId="33" fillId="0" borderId="53" xfId="0" applyFont="1" applyBorder="1" applyAlignment="1">
      <alignment vertical="center"/>
    </xf>
    <xf numFmtId="0" fontId="33" fillId="0" borderId="167" xfId="0" applyFont="1" applyBorder="1" applyAlignment="1">
      <alignment vertical="center"/>
    </xf>
    <xf numFmtId="0" fontId="33" fillId="20" borderId="53" xfId="0" applyFont="1" applyFill="1" applyBorder="1" applyAlignment="1">
      <alignment horizontal="right" vertical="center" wrapText="1"/>
    </xf>
    <xf numFmtId="0" fontId="33" fillId="20" borderId="5" xfId="0" applyFont="1" applyFill="1" applyBorder="1" applyAlignment="1">
      <alignment horizontal="right" vertical="center" wrapText="1"/>
    </xf>
    <xf numFmtId="0" fontId="33" fillId="20" borderId="49" xfId="0" applyFont="1" applyFill="1" applyBorder="1" applyAlignment="1">
      <alignment horizontal="right" vertical="center" wrapText="1"/>
    </xf>
    <xf numFmtId="0" fontId="33" fillId="20" borderId="82" xfId="0" applyFont="1" applyFill="1" applyBorder="1" applyAlignment="1">
      <alignment horizontal="right" vertical="center" wrapText="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6" fontId="6" fillId="0" borderId="26" xfId="5" applyNumberFormat="1" applyFont="1" applyFill="1" applyBorder="1" applyAlignment="1">
      <alignment vertical="center"/>
    </xf>
    <xf numFmtId="175" fontId="0" fillId="0" borderId="0" xfId="0" applyNumberFormat="1" applyFill="1"/>
    <xf numFmtId="164" fontId="0" fillId="0" borderId="0" xfId="0" applyNumberFormat="1" applyFill="1"/>
    <xf numFmtId="0" fontId="0" fillId="0" borderId="64" xfId="0" applyBorder="1"/>
    <xf numFmtId="0" fontId="0" fillId="0" borderId="64" xfId="0" applyFill="1" applyBorder="1"/>
    <xf numFmtId="1" fontId="6" fillId="0" borderId="11" xfId="0" applyNumberFormat="1" applyFont="1" applyFill="1" applyBorder="1" applyAlignment="1">
      <alignment vertical="center"/>
    </xf>
    <xf numFmtId="176" fontId="6" fillId="0" borderId="13" xfId="5" applyNumberFormat="1" applyFont="1" applyFill="1" applyBorder="1" applyAlignment="1">
      <alignment vertical="center"/>
    </xf>
    <xf numFmtId="176" fontId="6" fillId="0" borderId="5" xfId="5" applyNumberFormat="1" applyFont="1" applyFill="1" applyBorder="1" applyAlignment="1">
      <alignment vertical="center"/>
    </xf>
    <xf numFmtId="176" fontId="6" fillId="0" borderId="164" xfId="5" applyNumberFormat="1" applyFont="1" applyFill="1" applyBorder="1" applyAlignment="1">
      <alignment vertical="center"/>
    </xf>
    <xf numFmtId="176" fontId="6" fillId="0" borderId="80" xfId="5" applyNumberFormat="1" applyFont="1" applyFill="1" applyBorder="1" applyAlignment="1">
      <alignment vertical="center"/>
    </xf>
    <xf numFmtId="176" fontId="6" fillId="16" borderId="11" xfId="5" applyNumberFormat="1" applyFont="1" applyFill="1" applyBorder="1" applyAlignment="1">
      <alignment vertical="center"/>
    </xf>
    <xf numFmtId="176" fontId="6" fillId="16" borderId="18" xfId="5" applyNumberFormat="1" applyFont="1" applyFill="1" applyBorder="1" applyAlignment="1">
      <alignment vertical="center"/>
    </xf>
    <xf numFmtId="176" fontId="6" fillId="16" borderId="65" xfId="5" applyNumberFormat="1" applyFont="1" applyFill="1" applyBorder="1" applyAlignment="1">
      <alignment vertical="center"/>
    </xf>
    <xf numFmtId="0" fontId="20" fillId="0" borderId="12" xfId="0" applyFont="1" applyBorder="1" applyAlignment="1">
      <alignment horizontal="right" vertical="center" wrapText="1" indent="1"/>
    </xf>
    <xf numFmtId="176" fontId="6" fillId="0" borderId="50" xfId="5" applyNumberFormat="1" applyFont="1" applyFill="1" applyBorder="1" applyAlignment="1">
      <alignment vertical="center"/>
    </xf>
    <xf numFmtId="176" fontId="6" fillId="0" borderId="55" xfId="5" applyNumberFormat="1" applyFont="1" applyFill="1" applyBorder="1" applyAlignment="1">
      <alignment vertical="center"/>
    </xf>
    <xf numFmtId="0" fontId="20" fillId="0" borderId="12" xfId="0" applyFont="1" applyFill="1" applyBorder="1" applyAlignment="1">
      <alignment horizontal="right" vertical="center" indent="1"/>
    </xf>
    <xf numFmtId="0" fontId="7" fillId="0" borderId="80" xfId="0" applyFont="1" applyBorder="1" applyAlignment="1">
      <alignment horizontal="right" vertical="center" wrapText="1" indent="1"/>
    </xf>
    <xf numFmtId="0" fontId="7" fillId="0" borderId="83" xfId="0" applyFont="1" applyFill="1" applyBorder="1" applyAlignment="1">
      <alignment horizontal="right" vertical="center" wrapText="1" indent="1"/>
    </xf>
    <xf numFmtId="0" fontId="7" fillId="0" borderId="55" xfId="0" applyFont="1" applyBorder="1" applyAlignment="1">
      <alignment horizontal="right" vertical="center" wrapText="1" indent="1"/>
    </xf>
    <xf numFmtId="0" fontId="7" fillId="0" borderId="65" xfId="0" applyFont="1" applyFill="1" applyBorder="1" applyAlignment="1">
      <alignment horizontal="right" vertical="center" wrapText="1" indent="1"/>
    </xf>
    <xf numFmtId="0" fontId="7" fillId="0" borderId="82" xfId="0" applyFont="1" applyBorder="1" applyAlignment="1">
      <alignment horizontal="right" vertical="center" wrapText="1" indent="1"/>
    </xf>
    <xf numFmtId="0" fontId="7" fillId="0" borderId="49" xfId="0" applyFont="1" applyFill="1" applyBorder="1" applyAlignment="1">
      <alignment horizontal="right" vertical="center" wrapText="1" indent="1"/>
    </xf>
    <xf numFmtId="176" fontId="6" fillId="16" borderId="115" xfId="5" applyNumberFormat="1" applyFont="1" applyFill="1" applyBorder="1" applyAlignment="1">
      <alignment vertical="center"/>
    </xf>
    <xf numFmtId="176" fontId="6" fillId="0" borderId="36" xfId="5" applyNumberFormat="1" applyFont="1" applyFill="1" applyBorder="1" applyAlignment="1">
      <alignment vertical="center"/>
    </xf>
    <xf numFmtId="0" fontId="7" fillId="0" borderId="179" xfId="0" applyFont="1" applyFill="1" applyBorder="1" applyAlignment="1">
      <alignment horizontal="right" vertical="center" wrapText="1" indent="1"/>
    </xf>
    <xf numFmtId="176" fontId="6" fillId="16" borderId="103" xfId="5" applyNumberFormat="1" applyFont="1" applyFill="1" applyBorder="1" applyAlignment="1">
      <alignment vertical="center"/>
    </xf>
    <xf numFmtId="176" fontId="6" fillId="16" borderId="111" xfId="5" applyNumberFormat="1" applyFont="1" applyFill="1" applyBorder="1" applyAlignment="1">
      <alignment vertical="center"/>
    </xf>
    <xf numFmtId="0" fontId="7" fillId="0" borderId="176" xfId="0" applyFont="1" applyFill="1" applyBorder="1" applyAlignment="1">
      <alignment horizontal="right" vertical="center" wrapText="1" indent="1"/>
    </xf>
    <xf numFmtId="176" fontId="6" fillId="16" borderId="95" xfId="5" applyNumberFormat="1" applyFont="1" applyFill="1" applyBorder="1" applyAlignment="1">
      <alignment vertical="center"/>
    </xf>
    <xf numFmtId="176" fontId="6" fillId="16" borderId="104" xfId="5" applyNumberFormat="1" applyFont="1" applyFill="1" applyBorder="1" applyAlignment="1">
      <alignment vertical="center"/>
    </xf>
    <xf numFmtId="0" fontId="20" fillId="0" borderId="95" xfId="0" applyFont="1" applyFill="1" applyBorder="1" applyAlignment="1">
      <alignment horizontal="right" vertical="center" indent="1"/>
    </xf>
    <xf numFmtId="0" fontId="20" fillId="0" borderId="175" xfId="0" applyFont="1" applyBorder="1" applyAlignment="1">
      <alignment horizontal="right" vertical="center" wrapText="1" indent="1"/>
    </xf>
    <xf numFmtId="176" fontId="6" fillId="17" borderId="13" xfId="5" applyNumberFormat="1" applyFont="1" applyFill="1" applyBorder="1" applyAlignment="1">
      <alignment vertical="center"/>
    </xf>
    <xf numFmtId="176" fontId="6" fillId="17" borderId="5" xfId="5" applyNumberFormat="1" applyFont="1" applyFill="1" applyBorder="1" applyAlignment="1">
      <alignment vertical="center"/>
    </xf>
    <xf numFmtId="176" fontId="6" fillId="17" borderId="164" xfId="5" applyNumberFormat="1" applyFont="1" applyFill="1" applyBorder="1" applyAlignment="1">
      <alignment vertical="center"/>
    </xf>
    <xf numFmtId="176" fontId="6" fillId="17" borderId="80" xfId="5" applyNumberFormat="1" applyFont="1" applyFill="1" applyBorder="1" applyAlignment="1">
      <alignment vertical="center"/>
    </xf>
    <xf numFmtId="176" fontId="6" fillId="17" borderId="37" xfId="5" applyNumberFormat="1" applyFont="1" applyFill="1" applyBorder="1" applyAlignment="1">
      <alignment vertical="center"/>
    </xf>
    <xf numFmtId="176" fontId="6" fillId="17" borderId="26" xfId="5" applyNumberFormat="1" applyFont="1" applyFill="1" applyBorder="1" applyAlignment="1">
      <alignment vertical="center"/>
    </xf>
    <xf numFmtId="0" fontId="7" fillId="0" borderId="65" xfId="0" applyFont="1" applyBorder="1" applyAlignment="1">
      <alignment horizontal="right" vertical="center" wrapText="1" indent="1"/>
    </xf>
    <xf numFmtId="176" fontId="6" fillId="17" borderId="75" xfId="5" applyNumberFormat="1" applyFont="1" applyFill="1" applyBorder="1" applyAlignment="1">
      <alignment vertical="center"/>
    </xf>
    <xf numFmtId="176" fontId="6" fillId="17" borderId="14" xfId="5" applyNumberFormat="1" applyFont="1" applyFill="1" applyBorder="1" applyAlignment="1">
      <alignment vertical="center"/>
    </xf>
    <xf numFmtId="176" fontId="6" fillId="17" borderId="11" xfId="5" applyNumberFormat="1" applyFont="1" applyFill="1" applyBorder="1" applyAlignment="1">
      <alignment vertical="center"/>
    </xf>
    <xf numFmtId="176" fontId="6" fillId="17" borderId="49" xfId="5" applyNumberFormat="1" applyFont="1" applyFill="1" applyBorder="1" applyAlignment="1">
      <alignment vertical="center"/>
    </xf>
    <xf numFmtId="0" fontId="0" fillId="0" borderId="163" xfId="0" applyBorder="1"/>
    <xf numFmtId="49" fontId="7" fillId="0" borderId="38" xfId="0" quotePrefix="1" applyNumberFormat="1" applyFont="1" applyFill="1" applyBorder="1" applyAlignment="1">
      <alignment horizontal="center" vertical="center"/>
    </xf>
    <xf numFmtId="49" fontId="7" fillId="0" borderId="20" xfId="0" quotePrefix="1" applyNumberFormat="1" applyFont="1" applyFill="1" applyBorder="1" applyAlignment="1">
      <alignment horizontal="center" vertical="center" wrapText="1"/>
    </xf>
    <xf numFmtId="49" fontId="7" fillId="0" borderId="93" xfId="0" quotePrefix="1" applyNumberFormat="1" applyFont="1" applyFill="1" applyBorder="1" applyAlignment="1">
      <alignment horizontal="center" vertical="center"/>
    </xf>
    <xf numFmtId="49" fontId="7" fillId="0" borderId="38" xfId="0" quotePrefix="1" applyNumberFormat="1" applyFont="1" applyFill="1" applyBorder="1" applyAlignment="1">
      <alignment horizontal="center" vertical="center" wrapText="1"/>
    </xf>
    <xf numFmtId="49" fontId="7" fillId="0" borderId="74" xfId="0" quotePrefix="1" applyNumberFormat="1" applyFont="1" applyFill="1" applyBorder="1" applyAlignment="1">
      <alignment horizontal="center" vertical="center" wrapText="1"/>
    </xf>
    <xf numFmtId="1" fontId="55" fillId="0" borderId="38" xfId="0" applyNumberFormat="1" applyFont="1" applyFill="1" applyBorder="1" applyAlignment="1">
      <alignment horizontal="center" vertical="center" wrapText="1"/>
    </xf>
    <xf numFmtId="0" fontId="35" fillId="0" borderId="0" xfId="0" applyFont="1" applyAlignment="1" applyProtection="1"/>
    <xf numFmtId="0" fontId="36" fillId="0" borderId="0" xfId="0" applyFont="1" applyFill="1" applyAlignment="1" applyProtection="1">
      <alignment horizontal="center"/>
    </xf>
    <xf numFmtId="0" fontId="36" fillId="0" borderId="0" xfId="0" applyFont="1" applyAlignment="1" applyProtection="1">
      <alignment horizontal="center"/>
    </xf>
    <xf numFmtId="0" fontId="35" fillId="0" borderId="0" xfId="0" applyFont="1" applyAlignment="1" applyProtection="1">
      <alignment horizontal="center"/>
    </xf>
    <xf numFmtId="0" fontId="37" fillId="0" borderId="0" xfId="0" applyFont="1" applyAlignment="1" applyProtection="1">
      <alignment horizontal="center"/>
    </xf>
    <xf numFmtId="0" fontId="58" fillId="0" borderId="0" xfId="0" applyFont="1" applyFill="1" applyAlignment="1" applyProtection="1">
      <alignment horizontal="left"/>
    </xf>
    <xf numFmtId="0" fontId="36" fillId="0" borderId="0" xfId="0" applyFont="1" applyFill="1" applyBorder="1" applyAlignment="1" applyProtection="1">
      <alignment horizontal="center"/>
    </xf>
    <xf numFmtId="0" fontId="36" fillId="0" borderId="0" xfId="0" applyFont="1" applyBorder="1" applyAlignment="1" applyProtection="1">
      <alignment horizontal="center"/>
    </xf>
    <xf numFmtId="0" fontId="40" fillId="0" borderId="0" xfId="0" applyFont="1" applyBorder="1" applyAlignment="1" applyProtection="1">
      <alignment horizontal="center"/>
    </xf>
    <xf numFmtId="0" fontId="40" fillId="0" borderId="0" xfId="0" applyFont="1" applyAlignment="1" applyProtection="1">
      <alignment horizontal="center"/>
    </xf>
    <xf numFmtId="0" fontId="38" fillId="0" borderId="0" xfId="0" applyFont="1" applyAlignment="1" applyProtection="1">
      <alignment horizontal="center"/>
    </xf>
    <xf numFmtId="0" fontId="38" fillId="2" borderId="9" xfId="0" applyFont="1" applyFill="1" applyBorder="1" applyAlignment="1" applyProtection="1">
      <alignment horizontal="center" vertical="center" wrapText="1"/>
    </xf>
    <xf numFmtId="0" fontId="38" fillId="2" borderId="12" xfId="0" applyFont="1" applyFill="1" applyBorder="1" applyAlignment="1" applyProtection="1">
      <alignment horizontal="center" vertical="center" wrapText="1"/>
    </xf>
    <xf numFmtId="0" fontId="38" fillId="3" borderId="10" xfId="0" applyFont="1" applyFill="1" applyBorder="1" applyAlignment="1" applyProtection="1">
      <alignment horizontal="center" vertical="center" wrapText="1"/>
    </xf>
    <xf numFmtId="0" fontId="38" fillId="3" borderId="12" xfId="0" applyFont="1" applyFill="1" applyBorder="1" applyAlignment="1" applyProtection="1">
      <alignment horizontal="center" vertical="center" wrapText="1"/>
    </xf>
    <xf numFmtId="0" fontId="53" fillId="24" borderId="14" xfId="0" applyFont="1" applyFill="1" applyBorder="1" applyAlignment="1" applyProtection="1">
      <alignment horizontal="center" vertical="center" wrapText="1"/>
    </xf>
    <xf numFmtId="0" fontId="53" fillId="24" borderId="84" xfId="0" applyFont="1" applyFill="1" applyBorder="1" applyAlignment="1" applyProtection="1">
      <alignment horizontal="center" vertical="center" wrapText="1"/>
    </xf>
    <xf numFmtId="0" fontId="53" fillId="24" borderId="82" xfId="0" applyFont="1" applyFill="1" applyBorder="1" applyAlignment="1" applyProtection="1">
      <alignment horizontal="center" vertical="center" wrapText="1"/>
    </xf>
    <xf numFmtId="0" fontId="53" fillId="24" borderId="118" xfId="0" applyFont="1" applyFill="1" applyBorder="1" applyAlignment="1" applyProtection="1">
      <alignment horizontal="center" vertical="center" wrapText="1"/>
    </xf>
    <xf numFmtId="0" fontId="53" fillId="24" borderId="115" xfId="0" applyFont="1" applyFill="1" applyBorder="1" applyAlignment="1" applyProtection="1">
      <alignment horizontal="center" vertical="center" wrapText="1"/>
    </xf>
    <xf numFmtId="0" fontId="38" fillId="12" borderId="101" xfId="0" applyFont="1" applyFill="1" applyBorder="1" applyAlignment="1" applyProtection="1">
      <alignment horizontal="center" vertical="center" wrapText="1"/>
    </xf>
    <xf numFmtId="0" fontId="38" fillId="13" borderId="36" xfId="0" applyFont="1" applyFill="1" applyBorder="1" applyAlignment="1" applyProtection="1">
      <alignment horizontal="center" vertical="center" wrapText="1"/>
    </xf>
    <xf numFmtId="0" fontId="38" fillId="13" borderId="24" xfId="0" applyFont="1" applyFill="1" applyBorder="1" applyAlignment="1" applyProtection="1">
      <alignment horizontal="center" vertical="center" wrapText="1"/>
    </xf>
    <xf numFmtId="0" fontId="38" fillId="13" borderId="101" xfId="0" applyFont="1" applyFill="1" applyBorder="1" applyAlignment="1" applyProtection="1">
      <alignment horizontal="center" vertical="center" wrapText="1"/>
    </xf>
    <xf numFmtId="0" fontId="38" fillId="13" borderId="10" xfId="0" applyFont="1" applyFill="1" applyBorder="1" applyAlignment="1" applyProtection="1">
      <alignment horizontal="center" vertical="center" wrapText="1"/>
    </xf>
    <xf numFmtId="0" fontId="38" fillId="13" borderId="90" xfId="0" applyFont="1" applyFill="1" applyBorder="1" applyAlignment="1" applyProtection="1">
      <alignment horizontal="center" vertical="center" wrapText="1"/>
    </xf>
    <xf numFmtId="0" fontId="38" fillId="0" borderId="70" xfId="0" applyFont="1" applyFill="1" applyBorder="1" applyAlignment="1" applyProtection="1">
      <alignment horizontal="center" vertical="center" wrapText="1"/>
    </xf>
    <xf numFmtId="0" fontId="38" fillId="0" borderId="21" xfId="0" applyFont="1" applyFill="1" applyBorder="1" applyAlignment="1" applyProtection="1">
      <alignment horizontal="center" vertical="center" wrapText="1"/>
    </xf>
    <xf numFmtId="0" fontId="38" fillId="0" borderId="23" xfId="0" applyFont="1" applyFill="1" applyBorder="1" applyAlignment="1" applyProtection="1">
      <alignment horizontal="center" vertical="center" wrapText="1"/>
    </xf>
    <xf numFmtId="0" fontId="38" fillId="0" borderId="174" xfId="0" applyFont="1" applyFill="1" applyBorder="1" applyAlignment="1" applyProtection="1">
      <alignment horizontal="center" vertical="center" wrapText="1"/>
    </xf>
    <xf numFmtId="0" fontId="38" fillId="0" borderId="89" xfId="0" applyFont="1" applyFill="1" applyBorder="1" applyAlignment="1" applyProtection="1">
      <alignment horizontal="center" vertical="center" wrapText="1"/>
    </xf>
    <xf numFmtId="0" fontId="38" fillId="0" borderId="152" xfId="0" applyFont="1" applyFill="1" applyBorder="1" applyAlignment="1" applyProtection="1">
      <alignment horizontal="center" vertical="center" wrapText="1"/>
    </xf>
    <xf numFmtId="0" fontId="38" fillId="0" borderId="153" xfId="0" applyFont="1" applyFill="1" applyBorder="1" applyAlignment="1" applyProtection="1">
      <alignment horizontal="center" vertical="center" wrapText="1"/>
    </xf>
    <xf numFmtId="0" fontId="38" fillId="0" borderId="154" xfId="0" applyFont="1" applyFill="1" applyBorder="1" applyAlignment="1" applyProtection="1">
      <alignment horizontal="center" vertical="center" wrapText="1"/>
    </xf>
    <xf numFmtId="0" fontId="38" fillId="0" borderId="155" xfId="0" applyFont="1" applyFill="1" applyBorder="1" applyAlignment="1" applyProtection="1">
      <alignment horizontal="center" vertical="center" wrapText="1"/>
    </xf>
    <xf numFmtId="0" fontId="38" fillId="0" borderId="156" xfId="0" applyFont="1" applyFill="1" applyBorder="1" applyAlignment="1" applyProtection="1">
      <alignment horizontal="center" vertical="center" wrapText="1"/>
    </xf>
    <xf numFmtId="0" fontId="38" fillId="0" borderId="157" xfId="0" applyFont="1" applyFill="1" applyBorder="1" applyAlignment="1" applyProtection="1">
      <alignment horizontal="center" vertical="center" wrapText="1"/>
    </xf>
    <xf numFmtId="0" fontId="38" fillId="0" borderId="0" xfId="0" applyFont="1" applyFill="1" applyAlignment="1" applyProtection="1">
      <alignment horizontal="center"/>
    </xf>
    <xf numFmtId="169" fontId="44" fillId="0" borderId="5" xfId="0" applyNumberFormat="1" applyFont="1" applyFill="1" applyBorder="1" applyAlignment="1" applyProtection="1">
      <alignment horizontal="center" vertical="center" wrapText="1"/>
    </xf>
    <xf numFmtId="169" fontId="44" fillId="0" borderId="2" xfId="0" applyNumberFormat="1" applyFont="1" applyFill="1" applyBorder="1" applyAlignment="1" applyProtection="1">
      <alignment horizontal="center" vertical="center" wrapText="1"/>
    </xf>
    <xf numFmtId="169" fontId="44" fillId="0" borderId="95" xfId="0" applyNumberFormat="1" applyFont="1" applyFill="1" applyBorder="1" applyAlignment="1" applyProtection="1">
      <alignment horizontal="center" vertical="center" wrapText="1"/>
    </xf>
    <xf numFmtId="0" fontId="38" fillId="0" borderId="4" xfId="0" applyFont="1" applyFill="1" applyBorder="1" applyAlignment="1" applyProtection="1">
      <alignment horizontal="center" vertical="center" wrapText="1"/>
    </xf>
    <xf numFmtId="169" fontId="44" fillId="0" borderId="11" xfId="0" applyNumberFormat="1" applyFont="1" applyFill="1" applyBorder="1" applyAlignment="1" applyProtection="1">
      <alignment horizontal="center" vertical="center" wrapText="1"/>
    </xf>
    <xf numFmtId="0" fontId="7" fillId="0" borderId="23" xfId="0" quotePrefix="1" applyFont="1" applyFill="1" applyBorder="1" applyAlignment="1" applyProtection="1">
      <alignment horizontal="center"/>
    </xf>
    <xf numFmtId="0" fontId="7" fillId="0" borderId="110" xfId="0" quotePrefix="1" applyFont="1" applyFill="1" applyBorder="1" applyAlignment="1" applyProtection="1">
      <alignment horizontal="center"/>
    </xf>
    <xf numFmtId="0" fontId="7" fillId="0" borderId="78" xfId="0" quotePrefix="1" applyFont="1" applyFill="1" applyBorder="1" applyAlignment="1" applyProtection="1">
      <alignment horizontal="center"/>
    </xf>
    <xf numFmtId="49" fontId="40" fillId="0" borderId="38" xfId="0" applyNumberFormat="1" applyFont="1" applyFill="1" applyBorder="1" applyAlignment="1" applyProtection="1">
      <alignment horizontal="center" vertical="center" wrapText="1"/>
    </xf>
    <xf numFmtId="49" fontId="40" fillId="0" borderId="20" xfId="0" applyNumberFormat="1" applyFont="1" applyFill="1" applyBorder="1" applyAlignment="1" applyProtection="1">
      <alignment horizontal="center" vertical="center" wrapText="1"/>
    </xf>
    <xf numFmtId="49" fontId="40" fillId="0" borderId="74" xfId="0" applyNumberFormat="1" applyFont="1" applyFill="1" applyBorder="1" applyAlignment="1" applyProtection="1">
      <alignment horizontal="center" vertical="center" wrapText="1"/>
    </xf>
    <xf numFmtId="49" fontId="42" fillId="0" borderId="20" xfId="0" applyNumberFormat="1" applyFont="1" applyFill="1" applyBorder="1" applyAlignment="1" applyProtection="1">
      <alignment horizontal="center" vertical="center" wrapText="1"/>
    </xf>
    <xf numFmtId="49" fontId="40" fillId="0" borderId="93" xfId="0" applyNumberFormat="1" applyFont="1" applyFill="1" applyBorder="1" applyAlignment="1" applyProtection="1">
      <alignment horizontal="center" vertical="center" wrapText="1"/>
    </xf>
    <xf numFmtId="49" fontId="7" fillId="0" borderId="38" xfId="0" applyNumberFormat="1" applyFont="1" applyFill="1" applyBorder="1" applyAlignment="1" applyProtection="1">
      <alignment horizontal="center" vertical="center" wrapText="1"/>
    </xf>
    <xf numFmtId="49" fontId="7" fillId="0" borderId="93" xfId="0" applyNumberFormat="1" applyFont="1" applyFill="1" applyBorder="1" applyAlignment="1" applyProtection="1">
      <alignment horizontal="center" vertical="center" wrapText="1"/>
    </xf>
    <xf numFmtId="49" fontId="7" fillId="0" borderId="74" xfId="0" applyNumberFormat="1" applyFont="1" applyFill="1" applyBorder="1" applyAlignment="1" applyProtection="1">
      <alignment horizontal="center" vertical="center" wrapText="1"/>
    </xf>
    <xf numFmtId="49" fontId="7" fillId="0" borderId="20" xfId="0" applyNumberFormat="1" applyFont="1" applyFill="1" applyBorder="1" applyAlignment="1" applyProtection="1">
      <alignment horizontal="center" vertical="center" wrapText="1"/>
    </xf>
    <xf numFmtId="0" fontId="40" fillId="0" borderId="25" xfId="0" applyFont="1" applyFill="1" applyBorder="1" applyAlignment="1" applyProtection="1">
      <alignment horizontal="center"/>
    </xf>
    <xf numFmtId="0" fontId="40" fillId="0" borderId="20" xfId="0" applyFont="1" applyFill="1" applyBorder="1" applyAlignment="1" applyProtection="1">
      <alignment horizontal="center"/>
    </xf>
    <xf numFmtId="0" fontId="40" fillId="0" borderId="38" xfId="0" applyFont="1" applyFill="1" applyBorder="1" applyAlignment="1" applyProtection="1">
      <alignment horizontal="center"/>
    </xf>
    <xf numFmtId="0" fontId="40" fillId="0" borderId="93" xfId="0" applyFont="1" applyFill="1" applyBorder="1" applyAlignment="1" applyProtection="1">
      <alignment horizontal="center"/>
    </xf>
    <xf numFmtId="0" fontId="40" fillId="0" borderId="21" xfId="0" applyFont="1" applyFill="1" applyBorder="1" applyAlignment="1" applyProtection="1">
      <alignment horizontal="center"/>
    </xf>
    <xf numFmtId="0" fontId="40" fillId="0" borderId="23" xfId="0" applyFont="1" applyFill="1" applyBorder="1" applyAlignment="1" applyProtection="1">
      <alignment horizontal="center"/>
    </xf>
    <xf numFmtId="0" fontId="40" fillId="0" borderId="74" xfId="0" applyFont="1" applyFill="1" applyBorder="1" applyAlignment="1" applyProtection="1">
      <alignment horizontal="center"/>
    </xf>
    <xf numFmtId="0" fontId="40" fillId="0" borderId="0" xfId="0" applyFont="1" applyFill="1" applyAlignment="1" applyProtection="1">
      <alignment horizontal="center"/>
    </xf>
    <xf numFmtId="0" fontId="43" fillId="0" borderId="6" xfId="0" applyFont="1" applyFill="1" applyBorder="1" applyAlignment="1" applyProtection="1">
      <alignment horizontal="center" vertical="center" wrapText="1"/>
    </xf>
    <xf numFmtId="0" fontId="43" fillId="0" borderId="3" xfId="0" applyFont="1" applyFill="1" applyBorder="1" applyAlignment="1" applyProtection="1">
      <alignment horizontal="center" vertical="center" wrapText="1"/>
    </xf>
    <xf numFmtId="0" fontId="43" fillId="0" borderId="51" xfId="0" applyFont="1" applyFill="1" applyBorder="1" applyAlignment="1" applyProtection="1">
      <alignment horizontal="center" vertical="center" wrapText="1"/>
    </xf>
    <xf numFmtId="0" fontId="43" fillId="0" borderId="94" xfId="0" applyFont="1" applyFill="1" applyBorder="1" applyAlignment="1" applyProtection="1">
      <alignment horizontal="center" vertical="center" wrapText="1"/>
    </xf>
    <xf numFmtId="0" fontId="43" fillId="0" borderId="102" xfId="0" applyFont="1" applyFill="1" applyBorder="1" applyAlignment="1" applyProtection="1">
      <alignment horizontal="center" vertical="center" wrapText="1"/>
    </xf>
    <xf numFmtId="0" fontId="43" fillId="0" borderId="36" xfId="0" applyFont="1" applyFill="1" applyBorder="1" applyAlignment="1" applyProtection="1">
      <alignment horizontal="center" vertical="center" wrapText="1"/>
    </xf>
    <xf numFmtId="0" fontId="43" fillId="0" borderId="24" xfId="0" applyFont="1" applyFill="1" applyBorder="1" applyAlignment="1" applyProtection="1">
      <alignment horizontal="center" vertical="center" wrapText="1"/>
    </xf>
    <xf numFmtId="0" fontId="43" fillId="0" borderId="100" xfId="0" applyFont="1" applyFill="1" applyBorder="1" applyAlignment="1" applyProtection="1">
      <alignment horizontal="center" vertical="center" wrapText="1"/>
    </xf>
    <xf numFmtId="0" fontId="43" fillId="0" borderId="91" xfId="0" applyFont="1" applyFill="1" applyBorder="1" applyAlignment="1" applyProtection="1">
      <alignment horizontal="center" vertical="center" wrapText="1"/>
    </xf>
    <xf numFmtId="0" fontId="43" fillId="0" borderId="104" xfId="0" applyFont="1" applyFill="1" applyBorder="1" applyAlignment="1" applyProtection="1">
      <alignment horizontal="center" vertical="center" wrapText="1"/>
    </xf>
    <xf numFmtId="0" fontId="43" fillId="0" borderId="109" xfId="0" applyFont="1" applyFill="1" applyBorder="1" applyAlignment="1" applyProtection="1">
      <alignment horizontal="center" vertical="center" wrapText="1"/>
    </xf>
    <xf numFmtId="0" fontId="43" fillId="0" borderId="81" xfId="0" applyFont="1" applyFill="1" applyBorder="1" applyAlignment="1" applyProtection="1">
      <alignment horizontal="center" vertical="center" wrapText="1"/>
    </xf>
    <xf numFmtId="0" fontId="43" fillId="0" borderId="113" xfId="0" applyFont="1" applyFill="1" applyBorder="1" applyAlignment="1" applyProtection="1">
      <alignment horizontal="center" vertical="center" wrapText="1"/>
    </xf>
    <xf numFmtId="0" fontId="40" fillId="0" borderId="2" xfId="0" applyFont="1" applyFill="1" applyBorder="1" applyAlignment="1" applyProtection="1">
      <alignment horizontal="center" vertical="center"/>
    </xf>
    <xf numFmtId="169" fontId="40" fillId="0" borderId="0" xfId="0" applyNumberFormat="1" applyFont="1" applyFill="1" applyAlignment="1" applyProtection="1">
      <alignment horizontal="center" vertical="center"/>
    </xf>
    <xf numFmtId="0" fontId="40" fillId="0" borderId="0" xfId="0" applyFont="1" applyFill="1" applyAlignment="1" applyProtection="1">
      <alignment horizontal="center" vertical="center"/>
    </xf>
    <xf numFmtId="0" fontId="38" fillId="0" borderId="69" xfId="0" applyFont="1" applyFill="1" applyBorder="1" applyAlignment="1" applyProtection="1">
      <alignment horizontal="center" vertical="center"/>
    </xf>
    <xf numFmtId="0" fontId="40" fillId="0" borderId="25" xfId="0" applyFont="1" applyFill="1" applyBorder="1" applyAlignment="1" applyProtection="1">
      <alignment horizontal="center" vertical="center"/>
    </xf>
    <xf numFmtId="0" fontId="7" fillId="0" borderId="70" xfId="0" quotePrefix="1" applyFont="1" applyFill="1" applyBorder="1" applyAlignment="1" applyProtection="1">
      <alignment horizontal="center"/>
    </xf>
    <xf numFmtId="0" fontId="7" fillId="0" borderId="74" xfId="0" quotePrefix="1" applyFont="1" applyFill="1" applyBorder="1" applyAlignment="1" applyProtection="1">
      <alignment horizontal="center"/>
    </xf>
    <xf numFmtId="0" fontId="40" fillId="0" borderId="3" xfId="0" applyFont="1" applyFill="1" applyBorder="1" applyAlignment="1" applyProtection="1">
      <alignment horizontal="center" vertical="center"/>
    </xf>
    <xf numFmtId="0" fontId="40" fillId="0" borderId="0" xfId="0" applyFont="1" applyAlignment="1" applyProtection="1">
      <alignment horizontal="left"/>
    </xf>
    <xf numFmtId="0" fontId="45" fillId="0" borderId="61" xfId="0" applyFont="1" applyFill="1" applyBorder="1" applyAlignment="1" applyProtection="1">
      <alignment horizontal="center"/>
    </xf>
    <xf numFmtId="0" fontId="40" fillId="0" borderId="61" xfId="0" applyFont="1" applyFill="1" applyBorder="1" applyAlignment="1" applyProtection="1">
      <alignment horizontal="center"/>
    </xf>
    <xf numFmtId="0" fontId="6" fillId="0" borderId="0" xfId="0" applyFont="1" applyAlignment="1" applyProtection="1">
      <alignment horizontal="center"/>
    </xf>
    <xf numFmtId="169" fontId="36" fillId="0" borderId="0" xfId="0" applyNumberFormat="1" applyFont="1" applyAlignment="1" applyProtection="1">
      <alignment horizontal="center"/>
    </xf>
    <xf numFmtId="173" fontId="36" fillId="0" borderId="0" xfId="0" applyNumberFormat="1" applyFont="1" applyAlignment="1" applyProtection="1">
      <alignment horizontal="center"/>
    </xf>
    <xf numFmtId="168" fontId="36" fillId="0" borderId="0" xfId="0" applyNumberFormat="1" applyFont="1" applyAlignment="1" applyProtection="1">
      <alignment horizontal="center"/>
    </xf>
    <xf numFmtId="0" fontId="40" fillId="0" borderId="125" xfId="0" applyFont="1" applyBorder="1" applyAlignment="1" applyProtection="1">
      <alignment horizontal="center" vertical="center" wrapText="1"/>
    </xf>
    <xf numFmtId="0" fontId="40" fillId="0" borderId="123" xfId="0" applyFont="1" applyBorder="1" applyAlignment="1" applyProtection="1">
      <alignment vertical="center" wrapText="1"/>
    </xf>
    <xf numFmtId="0" fontId="40" fillId="0" borderId="62" xfId="0" applyFont="1" applyBorder="1" applyAlignment="1" applyProtection="1">
      <alignment vertical="center" wrapText="1"/>
    </xf>
    <xf numFmtId="0" fontId="40" fillId="0" borderId="80" xfId="0" applyFont="1" applyBorder="1" applyAlignment="1" applyProtection="1">
      <alignment horizontal="center" vertical="center" wrapText="1"/>
    </xf>
    <xf numFmtId="0" fontId="40" fillId="0" borderId="79" xfId="0" applyFont="1" applyBorder="1" applyAlignment="1" applyProtection="1">
      <alignment vertical="center" wrapText="1"/>
    </xf>
    <xf numFmtId="0" fontId="40" fillId="0" borderId="65" xfId="0" applyFont="1" applyBorder="1" applyAlignment="1" applyProtection="1">
      <alignment vertical="center" wrapText="1"/>
    </xf>
    <xf numFmtId="3" fontId="40" fillId="0" borderId="52" xfId="0" applyNumberFormat="1" applyFont="1" applyBorder="1" applyAlignment="1" applyProtection="1">
      <alignment horizontal="center" vertical="center"/>
    </xf>
    <xf numFmtId="4" fontId="40" fillId="5" borderId="75" xfId="0" applyNumberFormat="1" applyFont="1" applyFill="1" applyBorder="1" applyAlignment="1" applyProtection="1">
      <alignment horizontal="center" vertical="center"/>
    </xf>
    <xf numFmtId="4" fontId="40" fillId="5" borderId="76" xfId="0" applyNumberFormat="1" applyFont="1" applyFill="1" applyBorder="1" applyAlignment="1" applyProtection="1">
      <alignment horizontal="center" vertical="center"/>
    </xf>
    <xf numFmtId="4" fontId="40" fillId="6" borderId="76" xfId="0" applyNumberFormat="1" applyFont="1" applyFill="1" applyBorder="1" applyAlignment="1" applyProtection="1">
      <alignment horizontal="center" vertical="center"/>
    </xf>
    <xf numFmtId="4" fontId="40" fillId="6" borderId="85" xfId="0" applyNumberFormat="1" applyFont="1" applyFill="1" applyBorder="1" applyAlignment="1" applyProtection="1">
      <alignment horizontal="center" vertical="center"/>
    </xf>
    <xf numFmtId="4" fontId="40" fillId="5" borderId="18" xfId="0" applyNumberFormat="1" applyFont="1" applyFill="1" applyBorder="1" applyAlignment="1" applyProtection="1">
      <alignment horizontal="center" vertical="center"/>
    </xf>
    <xf numFmtId="4" fontId="40" fillId="5" borderId="59" xfId="0" applyNumberFormat="1" applyFont="1" applyFill="1" applyBorder="1" applyAlignment="1" applyProtection="1">
      <alignment horizontal="center" vertical="center"/>
    </xf>
    <xf numFmtId="4" fontId="40" fillId="6" borderId="59" xfId="0" applyNumberFormat="1" applyFont="1" applyFill="1" applyBorder="1" applyAlignment="1" applyProtection="1">
      <alignment horizontal="center" vertical="center"/>
    </xf>
    <xf numFmtId="4" fontId="40" fillId="5" borderId="127" xfId="0" applyNumberFormat="1" applyFont="1" applyFill="1" applyBorder="1" applyAlignment="1" applyProtection="1">
      <alignment horizontal="center" vertical="center"/>
    </xf>
    <xf numFmtId="4" fontId="40" fillId="5" borderId="124" xfId="0" applyNumberFormat="1" applyFont="1" applyFill="1" applyBorder="1" applyAlignment="1" applyProtection="1">
      <alignment horizontal="center" vertical="center"/>
    </xf>
    <xf numFmtId="4" fontId="40" fillId="9" borderId="71" xfId="0" applyNumberFormat="1" applyFont="1" applyFill="1" applyBorder="1" applyAlignment="1" applyProtection="1">
      <alignment horizontal="center" vertical="center"/>
    </xf>
    <xf numFmtId="4" fontId="38" fillId="0" borderId="59" xfId="0" applyNumberFormat="1" applyFont="1" applyBorder="1" applyAlignment="1" applyProtection="1">
      <alignment horizontal="center" vertical="center"/>
    </xf>
    <xf numFmtId="4" fontId="38" fillId="0" borderId="86" xfId="0" applyNumberFormat="1" applyFont="1" applyBorder="1" applyAlignment="1" applyProtection="1">
      <alignment horizontal="center" vertical="center"/>
    </xf>
    <xf numFmtId="167" fontId="38" fillId="0" borderId="59" xfId="1" applyNumberFormat="1" applyFont="1" applyBorder="1" applyAlignment="1" applyProtection="1">
      <alignment horizontal="center" vertical="center"/>
    </xf>
    <xf numFmtId="167" fontId="38" fillId="0" borderId="54" xfId="1" applyNumberFormat="1" applyFont="1" applyBorder="1" applyAlignment="1" applyProtection="1">
      <alignment horizontal="center" vertical="center"/>
    </xf>
    <xf numFmtId="171" fontId="40" fillId="0" borderId="0" xfId="0" applyNumberFormat="1" applyFont="1" applyAlignment="1" applyProtection="1">
      <alignment vertical="center"/>
    </xf>
    <xf numFmtId="4" fontId="40" fillId="5" borderId="85" xfId="0" applyNumberFormat="1" applyFont="1" applyFill="1" applyBorder="1" applyAlignment="1" applyProtection="1">
      <alignment horizontal="center" vertical="center"/>
    </xf>
    <xf numFmtId="3" fontId="40" fillId="0" borderId="122" xfId="0" applyNumberFormat="1" applyFont="1" applyBorder="1" applyAlignment="1" applyProtection="1">
      <alignment horizontal="center" vertical="center"/>
    </xf>
    <xf numFmtId="4" fontId="40" fillId="5" borderId="86" xfId="0" applyNumberFormat="1" applyFont="1" applyFill="1" applyBorder="1" applyAlignment="1" applyProtection="1">
      <alignment horizontal="center" vertical="center"/>
    </xf>
    <xf numFmtId="4" fontId="40" fillId="5" borderId="71" xfId="0" applyNumberFormat="1" applyFont="1" applyFill="1" applyBorder="1" applyAlignment="1" applyProtection="1">
      <alignment horizontal="center" vertical="center"/>
    </xf>
    <xf numFmtId="0" fontId="6" fillId="0" borderId="0" xfId="0" applyFont="1" applyFill="1" applyAlignment="1" applyProtection="1">
      <alignment horizontal="center"/>
    </xf>
    <xf numFmtId="0" fontId="46" fillId="0" borderId="0" xfId="0" applyFont="1" applyFill="1" applyAlignment="1" applyProtection="1">
      <alignment vertical="center"/>
    </xf>
    <xf numFmtId="0" fontId="47" fillId="0" borderId="0" xfId="0" applyFont="1" applyFill="1" applyAlignment="1" applyProtection="1">
      <alignment horizontal="center" vertical="center"/>
    </xf>
    <xf numFmtId="0" fontId="46" fillId="0" borderId="0" xfId="0" applyFont="1" applyFill="1" applyAlignment="1" applyProtection="1">
      <alignment horizontal="center" vertical="center"/>
    </xf>
    <xf numFmtId="0" fontId="49" fillId="0" borderId="0" xfId="0" applyFont="1" applyFill="1" applyAlignment="1" applyProtection="1">
      <alignment vertical="center"/>
    </xf>
    <xf numFmtId="0" fontId="58" fillId="0" borderId="64" xfId="0" applyFont="1" applyFill="1" applyBorder="1" applyAlignment="1" applyProtection="1">
      <alignment horizontal="left" vertical="center"/>
    </xf>
    <xf numFmtId="0" fontId="47" fillId="0" borderId="64" xfId="0" applyFont="1" applyFill="1" applyBorder="1" applyAlignment="1" applyProtection="1">
      <alignment horizontal="center" vertical="center"/>
    </xf>
    <xf numFmtId="0" fontId="53" fillId="24" borderId="44" xfId="0" applyFont="1" applyFill="1" applyBorder="1" applyAlignment="1" applyProtection="1">
      <alignment horizontal="center" vertical="center" wrapText="1"/>
    </xf>
    <xf numFmtId="0" fontId="53" fillId="24" borderId="19" xfId="0" applyFont="1" applyFill="1" applyBorder="1" applyAlignment="1" applyProtection="1">
      <alignment horizontal="center" vertical="center" wrapText="1"/>
    </xf>
    <xf numFmtId="0" fontId="53" fillId="24" borderId="97" xfId="0" applyFont="1" applyFill="1" applyBorder="1" applyAlignment="1" applyProtection="1">
      <alignment horizontal="center" vertical="center" wrapText="1"/>
    </xf>
    <xf numFmtId="0" fontId="53" fillId="24" borderId="43" xfId="0" applyFont="1" applyFill="1" applyBorder="1" applyAlignment="1" applyProtection="1">
      <alignment horizontal="center" vertical="center" wrapText="1"/>
    </xf>
    <xf numFmtId="0" fontId="53" fillId="24" borderId="73" xfId="0" applyFont="1" applyFill="1" applyBorder="1" applyAlignment="1" applyProtection="1">
      <alignment horizontal="center" vertical="center" wrapText="1"/>
    </xf>
    <xf numFmtId="169" fontId="44" fillId="0" borderId="26" xfId="0" applyNumberFormat="1" applyFont="1" applyFill="1" applyBorder="1" applyAlignment="1" applyProtection="1">
      <alignment horizontal="center" vertical="center" wrapText="1"/>
    </xf>
    <xf numFmtId="169" fontId="44" fillId="0" borderId="32" xfId="0" applyNumberFormat="1" applyFont="1" applyFill="1" applyBorder="1" applyAlignment="1" applyProtection="1">
      <alignment horizontal="center" vertical="center" wrapText="1"/>
    </xf>
    <xf numFmtId="169" fontId="44" fillId="0" borderId="93" xfId="0" applyNumberFormat="1" applyFont="1" applyFill="1" applyBorder="1" applyAlignment="1" applyProtection="1">
      <alignment horizontal="center" vertical="center" wrapText="1"/>
    </xf>
    <xf numFmtId="169" fontId="44" fillId="0" borderId="103" xfId="0" applyNumberFormat="1" applyFont="1" applyFill="1" applyBorder="1" applyAlignment="1" applyProtection="1">
      <alignment horizontal="center" vertical="center" wrapText="1"/>
    </xf>
    <xf numFmtId="0" fontId="51" fillId="0" borderId="169" xfId="0" applyFont="1" applyFill="1" applyBorder="1" applyAlignment="1" applyProtection="1">
      <alignment horizontal="center" vertical="center" wrapText="1"/>
    </xf>
    <xf numFmtId="0" fontId="51" fillId="0" borderId="20"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wrapText="1"/>
    </xf>
    <xf numFmtId="49" fontId="7" fillId="0" borderId="74" xfId="0" applyNumberFormat="1" applyFont="1" applyFill="1" applyBorder="1" applyAlignment="1" applyProtection="1">
      <alignment horizontal="center" vertical="center"/>
    </xf>
    <xf numFmtId="0" fontId="7" fillId="0" borderId="38" xfId="0" applyFont="1" applyFill="1" applyBorder="1" applyAlignment="1" applyProtection="1">
      <alignment horizontal="center" vertical="center" wrapText="1"/>
    </xf>
    <xf numFmtId="0" fontId="55" fillId="0" borderId="93" xfId="0" applyFont="1" applyFill="1" applyBorder="1" applyAlignment="1" applyProtection="1">
      <alignment horizontal="center" vertical="center" wrapText="1"/>
    </xf>
    <xf numFmtId="0" fontId="55" fillId="0" borderId="38" xfId="0" applyFont="1" applyFill="1" applyBorder="1" applyAlignment="1" applyProtection="1">
      <alignment horizontal="center" vertical="center" wrapText="1"/>
    </xf>
    <xf numFmtId="0" fontId="55" fillId="0" borderId="20" xfId="0" applyFont="1" applyFill="1" applyBorder="1" applyAlignment="1" applyProtection="1">
      <alignment horizontal="center" vertical="center" wrapText="1"/>
    </xf>
    <xf numFmtId="0" fontId="55" fillId="0" borderId="35" xfId="0" applyFont="1" applyFill="1" applyBorder="1" applyAlignment="1" applyProtection="1">
      <alignment horizontal="center" vertical="center" wrapText="1"/>
    </xf>
    <xf numFmtId="0" fontId="52" fillId="0" borderId="108" xfId="0" applyFont="1" applyFill="1" applyBorder="1" applyAlignment="1" applyProtection="1">
      <alignment horizontal="center" vertical="center" wrapText="1"/>
    </xf>
    <xf numFmtId="0" fontId="52" fillId="0" borderId="98" xfId="0" applyFont="1" applyFill="1" applyBorder="1" applyAlignment="1" applyProtection="1">
      <alignment horizontal="center" vertical="center" wrapText="1"/>
    </xf>
    <xf numFmtId="0" fontId="52" fillId="0" borderId="24" xfId="0"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wrapText="1"/>
    </xf>
    <xf numFmtId="0" fontId="54" fillId="0" borderId="161" xfId="0" applyFont="1" applyFill="1" applyBorder="1" applyAlignment="1" applyProtection="1">
      <alignment horizontal="center" vertical="center" wrapText="1"/>
    </xf>
    <xf numFmtId="0" fontId="54" fillId="0" borderId="91" xfId="0" applyFont="1" applyFill="1" applyBorder="1" applyAlignment="1" applyProtection="1">
      <alignment horizontal="center" vertical="center" wrapText="1"/>
    </xf>
    <xf numFmtId="0" fontId="52" fillId="0" borderId="164" xfId="0" applyFont="1" applyFill="1" applyBorder="1" applyAlignment="1" applyProtection="1">
      <alignment horizontal="center" vertical="center" wrapText="1"/>
    </xf>
    <xf numFmtId="0" fontId="54" fillId="0" borderId="94" xfId="0" applyFont="1" applyFill="1" applyBorder="1" applyAlignment="1" applyProtection="1">
      <alignment horizontal="center" vertical="center" wrapText="1"/>
    </xf>
    <xf numFmtId="0" fontId="54" fillId="0" borderId="98" xfId="0" applyFont="1" applyFill="1" applyBorder="1" applyAlignment="1" applyProtection="1">
      <alignment horizontal="center" vertical="center" wrapText="1"/>
    </xf>
    <xf numFmtId="0" fontId="54" fillId="0" borderId="45" xfId="0" applyFont="1" applyFill="1" applyBorder="1" applyAlignment="1" applyProtection="1">
      <alignment horizontal="center" vertical="center" wrapText="1"/>
    </xf>
    <xf numFmtId="0" fontId="54" fillId="0" borderId="102" xfId="0" applyFont="1" applyFill="1" applyBorder="1" applyAlignment="1" applyProtection="1">
      <alignment horizontal="center" vertical="center" wrapText="1"/>
    </xf>
    <xf numFmtId="0" fontId="54" fillId="0" borderId="99" xfId="0" applyFont="1" applyFill="1" applyBorder="1" applyAlignment="1" applyProtection="1">
      <alignment horizontal="center" vertical="center" wrapText="1"/>
    </xf>
    <xf numFmtId="168" fontId="51" fillId="0" borderId="94" xfId="0" applyNumberFormat="1" applyFont="1" applyFill="1" applyBorder="1" applyAlignment="1" applyProtection="1">
      <alignment horizontal="center" vertical="center"/>
    </xf>
    <xf numFmtId="0" fontId="51" fillId="0" borderId="32" xfId="0" applyFont="1" applyFill="1" applyBorder="1" applyAlignment="1" applyProtection="1">
      <alignment horizontal="center" vertical="center" wrapText="1"/>
    </xf>
    <xf numFmtId="0" fontId="51" fillId="0" borderId="38" xfId="0" applyFont="1" applyFill="1" applyBorder="1" applyAlignment="1" applyProtection="1">
      <alignment horizontal="center" vertical="center" wrapText="1"/>
    </xf>
    <xf numFmtId="0" fontId="55" fillId="0" borderId="74" xfId="0" applyFont="1" applyFill="1" applyBorder="1" applyAlignment="1" applyProtection="1">
      <alignment horizontal="center" vertical="center" wrapText="1"/>
    </xf>
    <xf numFmtId="0" fontId="51" fillId="0" borderId="33" xfId="0" applyFont="1" applyFill="1" applyBorder="1" applyAlignment="1" applyProtection="1">
      <alignment horizontal="center" vertical="center" wrapText="1"/>
    </xf>
    <xf numFmtId="168" fontId="51" fillId="0" borderId="2" xfId="0" applyNumberFormat="1" applyFont="1" applyFill="1" applyBorder="1" applyAlignment="1">
      <alignment horizontal="center" vertical="center"/>
    </xf>
    <xf numFmtId="168" fontId="51" fillId="0" borderId="5" xfId="0" applyNumberFormat="1" applyFont="1" applyFill="1" applyBorder="1" applyAlignment="1">
      <alignment horizontal="center" vertical="center"/>
    </xf>
    <xf numFmtId="168" fontId="40" fillId="0" borderId="5" xfId="0" applyNumberFormat="1" applyFont="1" applyFill="1" applyBorder="1" applyAlignment="1" applyProtection="1">
      <alignment horizontal="center" vertical="center"/>
    </xf>
    <xf numFmtId="168" fontId="40" fillId="0" borderId="2" xfId="0" applyNumberFormat="1" applyFont="1" applyFill="1" applyBorder="1" applyAlignment="1" applyProtection="1">
      <alignment horizontal="center" vertical="center"/>
    </xf>
    <xf numFmtId="168" fontId="40" fillId="17" borderId="12" xfId="0" applyNumberFormat="1" applyFont="1" applyFill="1" applyBorder="1" applyAlignment="1" applyProtection="1">
      <alignment horizontal="center" vertical="center"/>
    </xf>
    <xf numFmtId="168" fontId="40" fillId="0" borderId="103" xfId="0" applyNumberFormat="1" applyFont="1" applyFill="1" applyBorder="1" applyAlignment="1" applyProtection="1">
      <alignment horizontal="center" vertical="center"/>
    </xf>
    <xf numFmtId="168" fontId="40" fillId="0" borderId="99" xfId="0" applyNumberFormat="1" applyFont="1" applyFill="1" applyBorder="1" applyAlignment="1" applyProtection="1">
      <alignment horizontal="center" vertical="center"/>
    </xf>
    <xf numFmtId="168" fontId="59" fillId="0" borderId="82" xfId="0" applyNumberFormat="1" applyFont="1" applyFill="1" applyBorder="1" applyAlignment="1" applyProtection="1">
      <alignment horizontal="center" vertical="center"/>
    </xf>
    <xf numFmtId="168" fontId="59" fillId="0" borderId="129" xfId="0" applyNumberFormat="1" applyFont="1" applyFill="1" applyBorder="1" applyAlignment="1" applyProtection="1">
      <alignment horizontal="center" vertical="center"/>
    </xf>
    <xf numFmtId="168" fontId="59" fillId="0" borderId="128" xfId="0" applyNumberFormat="1" applyFont="1" applyFill="1" applyBorder="1" applyAlignment="1" applyProtection="1">
      <alignment horizontal="center" vertical="center"/>
    </xf>
    <xf numFmtId="168" fontId="59" fillId="0" borderId="166" xfId="0" applyNumberFormat="1" applyFont="1" applyFill="1" applyBorder="1" applyAlignment="1" applyProtection="1">
      <alignment horizontal="center" vertical="center"/>
    </xf>
    <xf numFmtId="168" fontId="40" fillId="17" borderId="165" xfId="0" applyNumberFormat="1" applyFont="1" applyFill="1" applyBorder="1" applyAlignment="1" applyProtection="1">
      <alignment horizontal="center" vertical="center"/>
    </xf>
    <xf numFmtId="168" fontId="51" fillId="0" borderId="12" xfId="0" applyNumberFormat="1" applyFont="1" applyFill="1" applyBorder="1" applyAlignment="1">
      <alignment horizontal="center" vertical="center"/>
    </xf>
    <xf numFmtId="168" fontId="51" fillId="0" borderId="40" xfId="0" applyNumberFormat="1" applyFont="1" applyFill="1" applyBorder="1" applyAlignment="1">
      <alignment horizontal="center" vertical="center"/>
    </xf>
    <xf numFmtId="168" fontId="51" fillId="0" borderId="95" xfId="0" applyNumberFormat="1" applyFont="1" applyFill="1" applyBorder="1" applyAlignment="1">
      <alignment horizontal="center" vertical="center"/>
    </xf>
    <xf numFmtId="168" fontId="51" fillId="16" borderId="2" xfId="0" applyNumberFormat="1" applyFont="1" applyFill="1" applyBorder="1" applyAlignment="1">
      <alignment horizontal="center" vertical="center"/>
    </xf>
    <xf numFmtId="168" fontId="51" fillId="16" borderId="95" xfId="0" applyNumberFormat="1" applyFont="1" applyFill="1" applyBorder="1" applyAlignment="1">
      <alignment horizontal="center" vertical="center"/>
    </xf>
    <xf numFmtId="168" fontId="51" fillId="0" borderId="6" xfId="0" applyNumberFormat="1" applyFont="1" applyFill="1" applyBorder="1" applyAlignment="1" applyProtection="1">
      <alignment horizontal="center" vertical="center"/>
    </xf>
    <xf numFmtId="168" fontId="51" fillId="0" borderId="2" xfId="0" applyNumberFormat="1" applyFont="1" applyFill="1" applyBorder="1" applyAlignment="1" applyProtection="1">
      <alignment horizontal="center" vertical="center"/>
    </xf>
    <xf numFmtId="168" fontId="51" fillId="0" borderId="12" xfId="0" applyNumberFormat="1" applyFont="1" applyFill="1" applyBorder="1" applyAlignment="1" applyProtection="1">
      <alignment horizontal="center" vertical="center"/>
    </xf>
    <xf numFmtId="168" fontId="51" fillId="0" borderId="164" xfId="0" applyNumberFormat="1" applyFont="1" applyFill="1" applyBorder="1" applyAlignment="1" applyProtection="1">
      <alignment horizontal="center" vertical="center"/>
    </xf>
    <xf numFmtId="168" fontId="51" fillId="0" borderId="3" xfId="0" applyNumberFormat="1" applyFont="1" applyFill="1" applyBorder="1" applyAlignment="1" applyProtection="1">
      <alignment horizontal="center" vertical="center"/>
    </xf>
    <xf numFmtId="168" fontId="51" fillId="0" borderId="34" xfId="0" applyNumberFormat="1" applyFont="1" applyFill="1" applyBorder="1" applyAlignment="1" applyProtection="1">
      <alignment horizontal="center" vertical="center"/>
    </xf>
    <xf numFmtId="168" fontId="51" fillId="0" borderId="103" xfId="0" applyNumberFormat="1" applyFont="1" applyFill="1" applyBorder="1" applyAlignment="1">
      <alignment horizontal="center" vertical="center"/>
    </xf>
    <xf numFmtId="168" fontId="51" fillId="0" borderId="11" xfId="0" applyNumberFormat="1" applyFont="1" applyFill="1" applyBorder="1" applyAlignment="1">
      <alignment horizontal="center" vertical="center"/>
    </xf>
    <xf numFmtId="168" fontId="51" fillId="16" borderId="44" xfId="0" applyNumberFormat="1" applyFont="1" applyFill="1" applyBorder="1" applyAlignment="1">
      <alignment horizontal="center" vertical="center"/>
    </xf>
    <xf numFmtId="168" fontId="51" fillId="16" borderId="97" xfId="0" applyNumberFormat="1" applyFont="1" applyFill="1" applyBorder="1" applyAlignment="1">
      <alignment horizontal="center" vertical="center"/>
    </xf>
    <xf numFmtId="168" fontId="51" fillId="16" borderId="117" xfId="0" applyNumberFormat="1" applyFont="1" applyFill="1" applyBorder="1" applyAlignment="1">
      <alignment horizontal="center" vertical="center"/>
    </xf>
    <xf numFmtId="168" fontId="51" fillId="16" borderId="73" xfId="0" applyNumberFormat="1" applyFont="1" applyFill="1" applyBorder="1" applyAlignment="1">
      <alignment horizontal="center" vertical="center"/>
    </xf>
    <xf numFmtId="168" fontId="51" fillId="16" borderId="17" xfId="0" applyNumberFormat="1" applyFont="1" applyFill="1" applyBorder="1" applyAlignment="1">
      <alignment horizontal="center" vertical="center"/>
    </xf>
    <xf numFmtId="168" fontId="51" fillId="0" borderId="9" xfId="0" applyNumberFormat="1" applyFont="1" applyFill="1" applyBorder="1" applyAlignment="1" applyProtection="1">
      <alignment horizontal="center" vertical="center"/>
    </xf>
    <xf numFmtId="168" fontId="51" fillId="0" borderId="5" xfId="0" applyNumberFormat="1" applyFont="1" applyFill="1" applyBorder="1" applyAlignment="1" applyProtection="1">
      <alignment horizontal="center" vertical="center"/>
    </xf>
    <xf numFmtId="168" fontId="51" fillId="0" borderId="13" xfId="0" applyNumberFormat="1" applyFont="1" applyFill="1" applyBorder="1" applyAlignment="1">
      <alignment horizontal="center" vertical="center"/>
    </xf>
    <xf numFmtId="168" fontId="51" fillId="16" borderId="12" xfId="0" applyNumberFormat="1" applyFont="1" applyFill="1" applyBorder="1" applyAlignment="1">
      <alignment horizontal="center" vertical="center"/>
    </xf>
    <xf numFmtId="168" fontId="51" fillId="16" borderId="5" xfId="0" applyNumberFormat="1" applyFont="1" applyFill="1" applyBorder="1" applyAlignment="1">
      <alignment horizontal="center" vertical="center"/>
    </xf>
    <xf numFmtId="168" fontId="51" fillId="16" borderId="94" xfId="0" applyNumberFormat="1" applyFont="1" applyFill="1" applyBorder="1" applyAlignment="1">
      <alignment horizontal="center" vertical="center"/>
    </xf>
    <xf numFmtId="168" fontId="51" fillId="16" borderId="6" xfId="0" applyNumberFormat="1" applyFont="1" applyFill="1" applyBorder="1" applyAlignment="1">
      <alignment horizontal="center" vertical="center"/>
    </xf>
    <xf numFmtId="168" fontId="51" fillId="16" borderId="3" xfId="0" applyNumberFormat="1" applyFont="1" applyFill="1" applyBorder="1" applyAlignment="1">
      <alignment horizontal="center" vertical="center"/>
    </xf>
    <xf numFmtId="168" fontId="51" fillId="16" borderId="120" xfId="0" applyNumberFormat="1" applyFont="1" applyFill="1" applyBorder="1" applyAlignment="1">
      <alignment horizontal="center" vertical="center"/>
    </xf>
    <xf numFmtId="168" fontId="51" fillId="16" borderId="51" xfId="0" applyNumberFormat="1" applyFont="1" applyFill="1" applyBorder="1" applyAlignment="1">
      <alignment horizontal="center" vertical="center"/>
    </xf>
    <xf numFmtId="168" fontId="51" fillId="16" borderId="103" xfId="0" applyNumberFormat="1" applyFont="1" applyFill="1" applyBorder="1" applyAlignment="1">
      <alignment horizontal="center" vertical="center"/>
    </xf>
    <xf numFmtId="0" fontId="25" fillId="0" borderId="139" xfId="2" applyFont="1" applyBorder="1" applyAlignment="1">
      <alignment horizontal="left" vertical="center"/>
    </xf>
    <xf numFmtId="0" fontId="25" fillId="0" borderId="5" xfId="2" applyFont="1" applyBorder="1" applyAlignment="1">
      <alignment horizontal="left" vertical="center"/>
    </xf>
    <xf numFmtId="0" fontId="65" fillId="0" borderId="139" xfId="2" applyFont="1" applyBorder="1" applyAlignment="1">
      <alignment horizontal="left" vertical="center"/>
    </xf>
    <xf numFmtId="0" fontId="65" fillId="0" borderId="26" xfId="2" applyFont="1" applyBorder="1" applyAlignment="1">
      <alignment horizontal="left" vertical="center"/>
    </xf>
    <xf numFmtId="0" fontId="65" fillId="0" borderId="5" xfId="2" applyFont="1" applyBorder="1" applyAlignment="1">
      <alignment horizontal="left" vertical="center"/>
    </xf>
    <xf numFmtId="0" fontId="64" fillId="20" borderId="26" xfId="0" applyFont="1" applyFill="1" applyBorder="1" applyAlignment="1">
      <alignment horizontal="left" vertical="center"/>
    </xf>
    <xf numFmtId="0" fontId="64" fillId="20" borderId="5" xfId="0" applyFont="1" applyFill="1" applyBorder="1" applyAlignment="1">
      <alignment horizontal="left" vertical="center"/>
    </xf>
    <xf numFmtId="0" fontId="6" fillId="0" borderId="0" xfId="2" applyFont="1" applyFill="1" applyBorder="1" applyAlignment="1">
      <alignment horizontal="left" vertical="center" wrapText="1"/>
    </xf>
    <xf numFmtId="0" fontId="0" fillId="0" borderId="160" xfId="0" applyBorder="1"/>
    <xf numFmtId="0" fontId="8" fillId="0" borderId="159" xfId="0" applyFont="1" applyBorder="1" applyAlignment="1">
      <alignment vertical="center"/>
    </xf>
    <xf numFmtId="0" fontId="65" fillId="0" borderId="26" xfId="2" applyFont="1" applyBorder="1" applyAlignment="1">
      <alignment vertical="center"/>
    </xf>
    <xf numFmtId="0" fontId="8" fillId="0" borderId="5" xfId="0" applyFont="1" applyBorder="1" applyAlignment="1">
      <alignment vertical="center"/>
    </xf>
    <xf numFmtId="0" fontId="65" fillId="0" borderId="0" xfId="2" applyFont="1" applyBorder="1" applyAlignment="1">
      <alignment vertical="center"/>
    </xf>
    <xf numFmtId="0" fontId="8" fillId="0" borderId="163" xfId="0" applyFont="1" applyBorder="1" applyAlignment="1">
      <alignment vertical="center"/>
    </xf>
    <xf numFmtId="0" fontId="20" fillId="0" borderId="159" xfId="2" applyFont="1" applyBorder="1" applyAlignment="1">
      <alignment vertical="center"/>
    </xf>
    <xf numFmtId="0" fontId="6" fillId="0" borderId="5" xfId="0" applyFont="1" applyBorder="1" applyAlignment="1">
      <alignment horizontal="center" vertical="center"/>
    </xf>
    <xf numFmtId="0" fontId="6" fillId="0" borderId="36"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0" fontId="6" fillId="0" borderId="8" xfId="0" applyFont="1" applyBorder="1" applyAlignment="1">
      <alignment horizontal="center" vertical="center"/>
    </xf>
    <xf numFmtId="0" fontId="6" fillId="0" borderId="163" xfId="0" applyFont="1" applyBorder="1" applyAlignment="1">
      <alignment horizontal="center" vertical="center"/>
    </xf>
    <xf numFmtId="0" fontId="29" fillId="25" borderId="0" xfId="0" applyFont="1" applyFill="1"/>
    <xf numFmtId="0" fontId="0" fillId="25" borderId="0" xfId="0" applyFill="1"/>
    <xf numFmtId="0" fontId="6" fillId="0" borderId="2" xfId="0" applyFont="1" applyBorder="1" applyAlignment="1">
      <alignment horizontal="center" wrapText="1"/>
    </xf>
    <xf numFmtId="0" fontId="75" fillId="0" borderId="0" xfId="0" applyFont="1" applyAlignment="1">
      <alignment horizontal="right" vertical="center"/>
    </xf>
    <xf numFmtId="0" fontId="73" fillId="0" borderId="0" xfId="0" applyFont="1"/>
    <xf numFmtId="0" fontId="74" fillId="0" borderId="0" xfId="0" applyFont="1" applyAlignment="1">
      <alignment vertical="center" wrapText="1"/>
    </xf>
    <xf numFmtId="0" fontId="6" fillId="0" borderId="0" xfId="0" applyFont="1" applyAlignment="1">
      <alignment horizontal="left" indent="1"/>
    </xf>
    <xf numFmtId="0" fontId="6" fillId="0" borderId="0" xfId="0" applyFont="1" applyFill="1" applyAlignment="1">
      <alignment horizontal="right" vertical="center"/>
    </xf>
    <xf numFmtId="0" fontId="0" fillId="0" borderId="0" xfId="0" applyAlignment="1">
      <alignment horizontal="right"/>
    </xf>
    <xf numFmtId="0" fontId="0" fillId="0" borderId="161" xfId="0" applyBorder="1"/>
    <xf numFmtId="0" fontId="7" fillId="0" borderId="32" xfId="0" quotePrefix="1" applyFont="1" applyFill="1" applyBorder="1" applyAlignment="1" applyProtection="1">
      <alignment horizontal="center"/>
    </xf>
    <xf numFmtId="0" fontId="43" fillId="0" borderId="37" xfId="0" applyFont="1" applyFill="1" applyBorder="1" applyAlignment="1" applyProtection="1">
      <alignment horizontal="center" vertical="center" wrapText="1"/>
    </xf>
    <xf numFmtId="168" fontId="40" fillId="0" borderId="13" xfId="0" applyNumberFormat="1" applyFont="1" applyFill="1" applyBorder="1" applyAlignment="1" applyProtection="1">
      <alignment horizontal="center" vertical="center"/>
    </xf>
    <xf numFmtId="0" fontId="40" fillId="0" borderId="61" xfId="0" applyFont="1" applyBorder="1" applyAlignment="1" applyProtection="1">
      <alignment horizontal="center"/>
    </xf>
    <xf numFmtId="0" fontId="43" fillId="0" borderId="98" xfId="0" applyFont="1" applyFill="1" applyBorder="1" applyAlignment="1" applyProtection="1">
      <alignment horizontal="center" vertical="center" wrapText="1"/>
    </xf>
    <xf numFmtId="169" fontId="44" fillId="0" borderId="99" xfId="0" quotePrefix="1" applyNumberFormat="1" applyFont="1" applyFill="1" applyBorder="1" applyAlignment="1">
      <alignment horizontal="center" vertical="center" wrapText="1"/>
    </xf>
    <xf numFmtId="0" fontId="55" fillId="0" borderId="74" xfId="0" applyFont="1" applyFill="1" applyBorder="1" applyAlignment="1">
      <alignment horizontal="center" vertical="center" wrapText="1"/>
    </xf>
    <xf numFmtId="168" fontId="51" fillId="0" borderId="99" xfId="0" applyNumberFormat="1" applyFont="1" applyFill="1" applyBorder="1" applyAlignment="1">
      <alignment horizontal="center" vertical="center"/>
    </xf>
    <xf numFmtId="168" fontId="51" fillId="0" borderId="74" xfId="0" applyNumberFormat="1" applyFont="1" applyFill="1" applyBorder="1" applyAlignment="1">
      <alignment horizontal="center" vertical="center"/>
    </xf>
    <xf numFmtId="169" fontId="44" fillId="0" borderId="32" xfId="0" quotePrefix="1" applyNumberFormat="1" applyFont="1" applyFill="1" applyBorder="1" applyAlignment="1">
      <alignment horizontal="center" vertical="center" wrapText="1"/>
    </xf>
    <xf numFmtId="168" fontId="51" fillId="0" borderId="28" xfId="0" applyNumberFormat="1" applyFont="1" applyFill="1" applyBorder="1" applyAlignment="1">
      <alignment horizontal="center" vertical="center"/>
    </xf>
    <xf numFmtId="168" fontId="51" fillId="0" borderId="4" xfId="0" applyNumberFormat="1" applyFont="1" applyFill="1" applyBorder="1" applyAlignment="1">
      <alignment horizontal="center" vertical="center"/>
    </xf>
    <xf numFmtId="168" fontId="51" fillId="0" borderId="44" xfId="0" applyNumberFormat="1" applyFont="1" applyFill="1" applyBorder="1" applyAlignment="1">
      <alignment horizontal="center" vertical="center"/>
    </xf>
    <xf numFmtId="168" fontId="51" fillId="0" borderId="98" xfId="0" applyNumberFormat="1" applyFont="1" applyFill="1" applyBorder="1" applyAlignment="1">
      <alignment horizontal="center" vertical="center"/>
    </xf>
    <xf numFmtId="168" fontId="51" fillId="0" borderId="102" xfId="0" applyNumberFormat="1" applyFont="1" applyFill="1" applyBorder="1" applyAlignment="1">
      <alignment horizontal="center" vertical="center"/>
    </xf>
    <xf numFmtId="0" fontId="75" fillId="0" borderId="0" xfId="0" applyFont="1" applyAlignment="1">
      <alignment vertical="center"/>
    </xf>
    <xf numFmtId="176" fontId="6" fillId="0" borderId="120" xfId="5" applyNumberFormat="1" applyFont="1" applyFill="1" applyBorder="1" applyAlignment="1">
      <alignment vertical="center"/>
    </xf>
    <xf numFmtId="176" fontId="6" fillId="0" borderId="179" xfId="5" applyNumberFormat="1" applyFont="1" applyFill="1" applyBorder="1" applyAlignment="1">
      <alignment vertical="center"/>
    </xf>
    <xf numFmtId="0" fontId="38" fillId="11" borderId="7" xfId="0" applyFont="1" applyFill="1" applyBorder="1" applyAlignment="1">
      <alignment horizontal="center" vertical="center" wrapText="1"/>
    </xf>
    <xf numFmtId="169" fontId="44" fillId="0" borderId="13" xfId="0" quotePrefix="1" applyNumberFormat="1" applyFont="1" applyFill="1" applyBorder="1" applyAlignment="1">
      <alignment horizontal="center" vertical="center" wrapText="1"/>
    </xf>
    <xf numFmtId="0" fontId="54" fillId="0" borderId="99" xfId="0" applyFont="1" applyFill="1" applyBorder="1" applyAlignment="1">
      <alignment horizontal="center" vertical="center" wrapText="1"/>
    </xf>
    <xf numFmtId="49" fontId="7" fillId="0" borderId="33" xfId="0" quotePrefix="1" applyNumberFormat="1" applyFont="1" applyFill="1" applyBorder="1" applyAlignment="1">
      <alignment horizontal="center" vertical="center" wrapText="1"/>
    </xf>
    <xf numFmtId="0" fontId="52" fillId="0" borderId="164" xfId="0" applyFont="1" applyFill="1" applyBorder="1" applyAlignment="1">
      <alignment horizontal="center" vertical="center" wrapText="1"/>
    </xf>
    <xf numFmtId="0" fontId="52" fillId="0" borderId="51" xfId="0" applyFont="1" applyFill="1" applyBorder="1" applyAlignment="1">
      <alignment horizontal="center" vertical="center" wrapText="1"/>
    </xf>
    <xf numFmtId="0" fontId="43" fillId="0" borderId="164" xfId="0" applyFont="1" applyFill="1" applyBorder="1" applyAlignment="1" applyProtection="1">
      <alignment horizontal="center" vertical="center" wrapText="1"/>
    </xf>
    <xf numFmtId="0" fontId="38" fillId="0" borderId="166" xfId="0" applyFont="1" applyFill="1" applyBorder="1" applyAlignment="1" applyProtection="1">
      <alignment horizontal="center" vertical="center"/>
    </xf>
    <xf numFmtId="0" fontId="38" fillId="20" borderId="166" xfId="0" applyFont="1" applyFill="1" applyBorder="1" applyAlignment="1" applyProtection="1">
      <alignment horizontal="center" vertical="center" wrapText="1"/>
    </xf>
    <xf numFmtId="0" fontId="7" fillId="0" borderId="166" xfId="0" applyFont="1" applyFill="1" applyBorder="1" applyAlignment="1" applyProtection="1">
      <alignment horizontal="center" vertical="center" wrapText="1"/>
    </xf>
    <xf numFmtId="0" fontId="7" fillId="0" borderId="166" xfId="0" applyFont="1" applyFill="1" applyBorder="1" applyAlignment="1" applyProtection="1">
      <alignment horizontal="center" vertical="center"/>
    </xf>
    <xf numFmtId="0" fontId="40" fillId="0" borderId="61" xfId="0" applyFont="1" applyBorder="1" applyAlignment="1" applyProtection="1">
      <alignment horizontal="left"/>
    </xf>
    <xf numFmtId="0" fontId="36" fillId="7" borderId="60" xfId="0" applyFont="1" applyFill="1" applyBorder="1" applyAlignment="1" applyProtection="1">
      <alignment vertical="center"/>
    </xf>
    <xf numFmtId="0" fontId="36" fillId="7" borderId="61" xfId="0" applyFont="1" applyFill="1" applyBorder="1" applyAlignment="1" applyProtection="1">
      <alignment vertical="center"/>
    </xf>
    <xf numFmtId="0" fontId="36" fillId="7" borderId="62" xfId="0" applyFont="1" applyFill="1" applyBorder="1" applyAlignment="1" applyProtection="1">
      <alignment vertical="center"/>
    </xf>
    <xf numFmtId="0" fontId="36" fillId="7" borderId="63" xfId="0" applyFont="1" applyFill="1" applyBorder="1" applyAlignment="1" applyProtection="1">
      <alignment vertical="center"/>
    </xf>
    <xf numFmtId="0" fontId="36" fillId="7" borderId="64" xfId="0" applyFont="1" applyFill="1" applyBorder="1" applyAlignment="1" applyProtection="1">
      <alignment vertical="center"/>
    </xf>
    <xf numFmtId="0" fontId="36" fillId="7" borderId="65" xfId="0" applyFont="1" applyFill="1" applyBorder="1" applyAlignment="1" applyProtection="1">
      <alignment vertical="center"/>
    </xf>
    <xf numFmtId="0" fontId="36" fillId="0" borderId="67" xfId="0" applyFont="1" applyBorder="1" applyAlignment="1" applyProtection="1">
      <alignment horizontal="center"/>
    </xf>
    <xf numFmtId="4" fontId="38" fillId="0" borderId="86" xfId="0" applyNumberFormat="1" applyFont="1" applyBorder="1" applyAlignment="1">
      <alignment horizontal="center" vertical="center"/>
    </xf>
    <xf numFmtId="4" fontId="40" fillId="9" borderId="47" xfId="0" applyNumberFormat="1" applyFont="1" applyFill="1" applyBorder="1" applyAlignment="1">
      <alignment horizontal="center" vertical="center"/>
    </xf>
    <xf numFmtId="170" fontId="0" fillId="0" borderId="16" xfId="0" applyNumberFormat="1" applyBorder="1" applyAlignment="1">
      <alignment vertical="center"/>
    </xf>
    <xf numFmtId="170" fontId="14" fillId="0" borderId="5" xfId="0" applyNumberFormat="1" applyFont="1" applyFill="1" applyBorder="1" applyAlignment="1">
      <alignment horizontal="center" vertical="center"/>
    </xf>
    <xf numFmtId="170" fontId="14" fillId="0" borderId="26" xfId="0" applyNumberFormat="1" applyFont="1" applyFill="1" applyBorder="1" applyAlignment="1">
      <alignment horizontal="center" vertical="center"/>
    </xf>
    <xf numFmtId="0" fontId="21" fillId="0" borderId="0" xfId="0" applyFont="1" applyFill="1" applyAlignment="1">
      <alignment horizontal="center"/>
    </xf>
    <xf numFmtId="170" fontId="14" fillId="0" borderId="2" xfId="2" applyNumberFormat="1" applyFont="1" applyBorder="1" applyAlignment="1">
      <alignment horizontal="center" vertical="center"/>
    </xf>
    <xf numFmtId="177" fontId="0" fillId="0" borderId="0" xfId="0" applyNumberFormat="1" applyFill="1"/>
    <xf numFmtId="168" fontId="7" fillId="0" borderId="22" xfId="0" applyNumberFormat="1" applyFont="1" applyFill="1" applyBorder="1" applyAlignment="1">
      <alignment horizontal="center" vertical="center" wrapText="1"/>
    </xf>
    <xf numFmtId="0" fontId="38" fillId="0" borderId="22" xfId="0" applyFont="1" applyFill="1" applyBorder="1" applyAlignment="1" applyProtection="1">
      <alignment horizontal="center" vertical="center" wrapText="1"/>
    </xf>
    <xf numFmtId="0" fontId="38" fillId="20" borderId="22" xfId="0" applyFont="1" applyFill="1" applyBorder="1" applyAlignment="1" applyProtection="1">
      <alignment horizontal="center" vertical="center" wrapText="1"/>
    </xf>
    <xf numFmtId="0" fontId="40" fillId="20" borderId="22" xfId="0" applyFont="1" applyFill="1" applyBorder="1" applyAlignment="1" applyProtection="1">
      <alignment horizontal="center" vertical="center" wrapText="1"/>
    </xf>
    <xf numFmtId="0" fontId="40" fillId="20" borderId="24" xfId="0" applyFont="1" applyFill="1" applyBorder="1" applyAlignment="1" applyProtection="1">
      <alignment horizontal="center" vertical="center" wrapText="1"/>
    </xf>
    <xf numFmtId="0" fontId="38" fillId="0" borderId="24" xfId="0" applyFont="1" applyFill="1" applyBorder="1" applyAlignment="1" applyProtection="1">
      <alignment horizontal="center" vertical="center" wrapText="1"/>
    </xf>
    <xf numFmtId="0" fontId="38" fillId="20" borderId="24" xfId="0" applyFont="1" applyFill="1" applyBorder="1" applyAlignment="1" applyProtection="1">
      <alignment horizontal="center" vertical="center" wrapText="1"/>
    </xf>
    <xf numFmtId="0" fontId="40" fillId="0" borderId="24" xfId="0" applyFont="1" applyFill="1" applyBorder="1" applyAlignment="1" applyProtection="1">
      <alignment horizontal="center" vertical="center" wrapText="1"/>
    </xf>
    <xf numFmtId="0" fontId="38" fillId="2" borderId="77" xfId="0" applyFont="1" applyFill="1" applyBorder="1" applyAlignment="1" applyProtection="1">
      <alignment horizontal="center" vertical="center" wrapText="1"/>
    </xf>
    <xf numFmtId="49" fontId="40" fillId="0" borderId="32" xfId="0" applyNumberFormat="1" applyFont="1" applyFill="1" applyBorder="1" applyAlignment="1" applyProtection="1">
      <alignment horizontal="center" vertical="center" wrapText="1"/>
    </xf>
    <xf numFmtId="0" fontId="43" fillId="0" borderId="50" xfId="0" applyFont="1" applyFill="1" applyBorder="1" applyAlignment="1" applyProtection="1">
      <alignment horizontal="center" vertical="center" wrapText="1"/>
    </xf>
    <xf numFmtId="0" fontId="54" fillId="0" borderId="108" xfId="0" applyFont="1" applyFill="1" applyBorder="1" applyAlignment="1">
      <alignment horizontal="center" vertical="center" wrapText="1"/>
    </xf>
    <xf numFmtId="168" fontId="51" fillId="0" borderId="68" xfId="0" applyNumberFormat="1" applyFont="1" applyFill="1" applyBorder="1" applyAlignment="1">
      <alignment horizontal="center" vertical="center"/>
    </xf>
    <xf numFmtId="168" fontId="51" fillId="0" borderId="8" xfId="0" applyNumberFormat="1" applyFont="1" applyFill="1" applyBorder="1" applyAlignment="1">
      <alignment horizontal="center" vertical="center"/>
    </xf>
    <xf numFmtId="168" fontId="51" fillId="0" borderId="73" xfId="0" applyNumberFormat="1" applyFont="1" applyFill="1" applyBorder="1" applyAlignment="1">
      <alignment horizontal="center" vertical="center"/>
    </xf>
    <xf numFmtId="168" fontId="51" fillId="0" borderId="97" xfId="0" applyNumberFormat="1" applyFont="1" applyFill="1" applyBorder="1" applyAlignment="1">
      <alignment horizontal="center" vertical="center"/>
    </xf>
    <xf numFmtId="168" fontId="51" fillId="0" borderId="7" xfId="0" applyNumberFormat="1" applyFont="1" applyFill="1" applyBorder="1" applyAlignment="1" applyProtection="1">
      <alignment horizontal="center" vertical="center"/>
    </xf>
    <xf numFmtId="168" fontId="51" fillId="0" borderId="97" xfId="0" applyNumberFormat="1" applyFont="1" applyFill="1" applyBorder="1" applyAlignment="1" applyProtection="1">
      <alignment horizontal="center" vertical="center"/>
    </xf>
    <xf numFmtId="168" fontId="51" fillId="0" borderId="44" xfId="0" applyNumberFormat="1" applyFont="1" applyFill="1" applyBorder="1" applyAlignment="1" applyProtection="1">
      <alignment horizontal="center" vertical="center"/>
    </xf>
    <xf numFmtId="168" fontId="51" fillId="0" borderId="19" xfId="0" applyNumberFormat="1" applyFont="1" applyFill="1" applyBorder="1" applyAlignment="1" applyProtection="1">
      <alignment horizontal="center" vertical="center"/>
    </xf>
    <xf numFmtId="168" fontId="51" fillId="0" borderId="30" xfId="0" applyNumberFormat="1" applyFont="1" applyFill="1" applyBorder="1" applyAlignment="1" applyProtection="1">
      <alignment horizontal="center" vertical="center"/>
    </xf>
    <xf numFmtId="168" fontId="51" fillId="0" borderId="7" xfId="0" applyNumberFormat="1" applyFont="1" applyFill="1" applyBorder="1" applyAlignment="1">
      <alignment horizontal="center" vertical="center"/>
    </xf>
    <xf numFmtId="168" fontId="7" fillId="0" borderId="11" xfId="0" applyNumberFormat="1" applyFont="1" applyFill="1" applyBorder="1" applyAlignment="1">
      <alignment horizontal="center" vertical="center"/>
    </xf>
    <xf numFmtId="168" fontId="59" fillId="0" borderId="45" xfId="0" applyNumberFormat="1" applyFont="1" applyFill="1" applyBorder="1" applyAlignment="1">
      <alignment horizontal="center" vertical="center"/>
    </xf>
    <xf numFmtId="168" fontId="59" fillId="0" borderId="2" xfId="0" applyNumberFormat="1" applyFont="1" applyFill="1" applyBorder="1" applyAlignment="1">
      <alignment horizontal="center" vertical="center"/>
    </xf>
    <xf numFmtId="168" fontId="59" fillId="0" borderId="3" xfId="0" applyNumberFormat="1" applyFont="1" applyFill="1" applyBorder="1" applyAlignment="1">
      <alignment horizontal="center" vertical="center"/>
    </xf>
    <xf numFmtId="168" fontId="59" fillId="0" borderId="21" xfId="0" applyNumberFormat="1" applyFont="1" applyFill="1" applyBorder="1" applyAlignment="1">
      <alignment horizontal="center" vertical="center"/>
    </xf>
    <xf numFmtId="168" fontId="51" fillId="0" borderId="38" xfId="0" applyNumberFormat="1" applyFont="1" applyFill="1" applyBorder="1" applyAlignment="1">
      <alignment horizontal="center" vertical="center"/>
    </xf>
    <xf numFmtId="168" fontId="51" fillId="0" borderId="93" xfId="0" applyNumberFormat="1" applyFont="1" applyFill="1" applyBorder="1" applyAlignment="1">
      <alignment horizontal="center" vertical="center"/>
    </xf>
    <xf numFmtId="168" fontId="51" fillId="0" borderId="20" xfId="0" applyNumberFormat="1" applyFont="1" applyFill="1" applyBorder="1" applyAlignment="1">
      <alignment horizontal="center" vertical="center"/>
    </xf>
    <xf numFmtId="168" fontId="51" fillId="0" borderId="45" xfId="0" applyNumberFormat="1" applyFont="1" applyFill="1" applyBorder="1" applyAlignment="1">
      <alignment horizontal="center" vertical="center"/>
    </xf>
    <xf numFmtId="168" fontId="51" fillId="0" borderId="10" xfId="0" applyNumberFormat="1" applyFont="1" applyFill="1" applyBorder="1" applyAlignment="1" applyProtection="1">
      <alignment horizontal="center" vertical="center"/>
    </xf>
    <xf numFmtId="168" fontId="51" fillId="0" borderId="102" xfId="0" applyNumberFormat="1" applyFont="1" applyFill="1" applyBorder="1" applyAlignment="1" applyProtection="1">
      <alignment horizontal="center" vertical="center"/>
    </xf>
    <xf numFmtId="168" fontId="51" fillId="0" borderId="109" xfId="0" applyNumberFormat="1" applyFont="1" applyFill="1" applyBorder="1" applyAlignment="1" applyProtection="1">
      <alignment horizontal="center" vertical="center"/>
    </xf>
    <xf numFmtId="168" fontId="51" fillId="0" borderId="8" xfId="0" applyNumberFormat="1" applyFont="1" applyFill="1" applyBorder="1" applyAlignment="1" applyProtection="1">
      <alignment horizontal="center" vertical="center"/>
    </xf>
    <xf numFmtId="168" fontId="51" fillId="0" borderId="95" xfId="0" applyNumberFormat="1" applyFont="1" applyFill="1" applyBorder="1" applyAlignment="1" applyProtection="1">
      <alignment horizontal="center" vertical="center"/>
    </xf>
    <xf numFmtId="168" fontId="51" fillId="0" borderId="29" xfId="0" applyNumberFormat="1" applyFont="1" applyFill="1" applyBorder="1" applyAlignment="1" applyProtection="1">
      <alignment horizontal="center" vertical="center"/>
    </xf>
    <xf numFmtId="0" fontId="73" fillId="0" borderId="67" xfId="0" applyFont="1" applyBorder="1"/>
    <xf numFmtId="0" fontId="73" fillId="0" borderId="91" xfId="0" applyFont="1" applyBorder="1"/>
    <xf numFmtId="178" fontId="73" fillId="0" borderId="91" xfId="0" applyNumberFormat="1" applyFont="1" applyBorder="1"/>
    <xf numFmtId="0" fontId="73" fillId="0" borderId="63" xfId="0" applyFont="1" applyBorder="1"/>
    <xf numFmtId="1" fontId="73" fillId="0" borderId="64" xfId="0" applyNumberFormat="1" applyFont="1" applyBorder="1"/>
    <xf numFmtId="178" fontId="73" fillId="0" borderId="83" xfId="0" applyNumberFormat="1" applyFont="1" applyBorder="1"/>
    <xf numFmtId="0" fontId="73" fillId="0" borderId="2" xfId="0" applyFont="1" applyBorder="1" applyAlignment="1">
      <alignment horizontal="center" vertical="center"/>
    </xf>
    <xf numFmtId="0" fontId="73" fillId="0" borderId="12" xfId="0" applyFont="1" applyBorder="1" applyAlignment="1">
      <alignment horizontal="center" vertical="center"/>
    </xf>
    <xf numFmtId="0" fontId="73" fillId="0" borderId="22" xfId="0" applyFont="1" applyBorder="1"/>
    <xf numFmtId="179" fontId="73" fillId="0" borderId="79" xfId="1" applyNumberFormat="1" applyFont="1" applyFill="1" applyBorder="1"/>
    <xf numFmtId="179" fontId="73" fillId="0" borderId="83" xfId="1" applyNumberFormat="1" applyFont="1" applyFill="1" applyBorder="1"/>
    <xf numFmtId="179" fontId="73" fillId="0" borderId="24" xfId="1" applyNumberFormat="1" applyFont="1" applyFill="1" applyBorder="1"/>
    <xf numFmtId="179" fontId="73" fillId="0" borderId="91" xfId="1" applyNumberFormat="1" applyFont="1" applyFill="1" applyBorder="1"/>
    <xf numFmtId="178" fontId="73" fillId="0" borderId="24" xfId="0" applyNumberFormat="1" applyFont="1" applyBorder="1"/>
    <xf numFmtId="178" fontId="73" fillId="0" borderId="79" xfId="0" applyNumberFormat="1" applyFont="1" applyBorder="1"/>
    <xf numFmtId="0" fontId="73" fillId="0" borderId="79" xfId="0" applyFont="1" applyBorder="1"/>
    <xf numFmtId="0" fontId="73" fillId="0" borderId="83" xfId="0" applyFont="1" applyBorder="1"/>
    <xf numFmtId="168" fontId="51" fillId="0" borderId="2" xfId="0" applyNumberFormat="1" applyFont="1" applyFill="1" applyBorder="1" applyAlignment="1">
      <alignment horizontal="center" vertical="center"/>
    </xf>
    <xf numFmtId="168" fontId="51" fillId="0" borderId="26" xfId="0" applyNumberFormat="1" applyFont="1" applyFill="1" applyBorder="1" applyAlignment="1">
      <alignment horizontal="center" vertical="center"/>
    </xf>
    <xf numFmtId="168" fontId="51" fillId="0" borderId="5" xfId="0" applyNumberFormat="1" applyFont="1" applyFill="1" applyBorder="1" applyAlignment="1">
      <alignment horizontal="center" vertical="center"/>
    </xf>
    <xf numFmtId="168" fontId="44" fillId="0" borderId="2" xfId="0" applyNumberFormat="1" applyFont="1" applyFill="1" applyBorder="1" applyAlignment="1" applyProtection="1">
      <alignment horizontal="center" vertical="center" wrapText="1"/>
    </xf>
    <xf numFmtId="168" fontId="44" fillId="0" borderId="12" xfId="0" applyNumberFormat="1" applyFont="1" applyFill="1" applyBorder="1" applyAlignment="1" applyProtection="1">
      <alignment horizontal="center" vertical="center" wrapText="1"/>
    </xf>
    <xf numFmtId="168" fontId="44" fillId="0" borderId="5" xfId="0" applyNumberFormat="1" applyFont="1" applyFill="1" applyBorder="1" applyAlignment="1" applyProtection="1">
      <alignment horizontal="center" vertical="center" wrapText="1"/>
    </xf>
    <xf numFmtId="168" fontId="44" fillId="0" borderId="95" xfId="0" applyNumberFormat="1" applyFont="1" applyFill="1" applyBorder="1" applyAlignment="1" applyProtection="1">
      <alignment horizontal="center" vertical="center" wrapText="1"/>
    </xf>
    <xf numFmtId="168" fontId="7" fillId="0" borderId="2" xfId="0" applyNumberFormat="1" applyFont="1" applyFill="1" applyBorder="1" applyAlignment="1" applyProtection="1">
      <alignment horizontal="center" vertical="center"/>
    </xf>
    <xf numFmtId="168" fontId="40" fillId="0" borderId="95" xfId="0" applyNumberFormat="1" applyFont="1" applyFill="1" applyBorder="1" applyAlignment="1" applyProtection="1">
      <alignment horizontal="center" vertical="center"/>
    </xf>
    <xf numFmtId="168" fontId="40" fillId="0" borderId="11" xfId="0" applyNumberFormat="1" applyFont="1" applyFill="1" applyBorder="1" applyAlignment="1" applyProtection="1">
      <alignment horizontal="center" vertical="center"/>
    </xf>
    <xf numFmtId="49" fontId="7" fillId="0" borderId="33" xfId="0" applyNumberFormat="1" applyFont="1" applyFill="1" applyBorder="1" applyAlignment="1" applyProtection="1">
      <alignment horizontal="center" vertical="center" wrapText="1"/>
    </xf>
    <xf numFmtId="0" fontId="40" fillId="0" borderId="70" xfId="0" applyFont="1" applyFill="1" applyBorder="1" applyAlignment="1" applyProtection="1">
      <alignment horizontal="center"/>
    </xf>
    <xf numFmtId="0" fontId="7" fillId="0" borderId="21" xfId="0" applyFont="1" applyFill="1" applyBorder="1" applyAlignment="1" applyProtection="1">
      <alignment horizontal="center"/>
    </xf>
    <xf numFmtId="0" fontId="40" fillId="0" borderId="174" xfId="0" applyFont="1" applyFill="1" applyBorder="1" applyAlignment="1" applyProtection="1">
      <alignment horizontal="center"/>
    </xf>
    <xf numFmtId="0" fontId="40" fillId="0" borderId="78" xfId="0" applyFont="1" applyFill="1" applyBorder="1" applyAlignment="1" applyProtection="1">
      <alignment horizontal="center"/>
    </xf>
    <xf numFmtId="168" fontId="40" fillId="0" borderId="45" xfId="0" applyNumberFormat="1" applyFont="1" applyFill="1" applyBorder="1" applyAlignment="1" applyProtection="1">
      <alignment horizontal="center" vertical="center"/>
    </xf>
    <xf numFmtId="0" fontId="40" fillId="0" borderId="172" xfId="0" applyFont="1" applyFill="1" applyBorder="1" applyAlignment="1" applyProtection="1">
      <alignment horizontal="center"/>
    </xf>
    <xf numFmtId="168" fontId="44" fillId="0" borderId="165" xfId="0" applyNumberFormat="1" applyFont="1" applyFill="1" applyBorder="1" applyAlignment="1" applyProtection="1">
      <alignment horizontal="center" vertical="center" wrapText="1"/>
    </xf>
    <xf numFmtId="168" fontId="44" fillId="0" borderId="183" xfId="0" applyNumberFormat="1" applyFont="1" applyFill="1" applyBorder="1" applyAlignment="1" applyProtection="1">
      <alignment horizontal="center" vertical="center" wrapText="1"/>
    </xf>
    <xf numFmtId="168" fontId="44" fillId="0" borderId="177" xfId="0" applyNumberFormat="1" applyFont="1" applyFill="1" applyBorder="1" applyAlignment="1" applyProtection="1">
      <alignment horizontal="center" vertical="center" wrapText="1"/>
    </xf>
    <xf numFmtId="168" fontId="44" fillId="0" borderId="128" xfId="0" applyNumberFormat="1" applyFont="1" applyFill="1" applyBorder="1" applyAlignment="1" applyProtection="1">
      <alignment horizontal="center" vertical="center" wrapText="1"/>
    </xf>
    <xf numFmtId="168" fontId="40" fillId="0" borderId="68" xfId="0" applyNumberFormat="1" applyFont="1" applyFill="1" applyBorder="1" applyAlignment="1" applyProtection="1">
      <alignment horizontal="center" vertical="center"/>
    </xf>
    <xf numFmtId="168" fontId="7" fillId="0" borderId="80" xfId="0" applyNumberFormat="1" applyFont="1" applyFill="1" applyBorder="1" applyAlignment="1" applyProtection="1">
      <alignment horizontal="center" vertical="center"/>
    </xf>
    <xf numFmtId="168" fontId="40" fillId="0" borderId="22" xfId="0" applyNumberFormat="1" applyFont="1" applyFill="1" applyBorder="1" applyAlignment="1" applyProtection="1">
      <alignment horizontal="center" vertical="center"/>
    </xf>
    <xf numFmtId="168" fontId="40" fillId="0" borderId="166" xfId="0" applyNumberFormat="1" applyFont="1" applyFill="1" applyBorder="1" applyAlignment="1" applyProtection="1">
      <alignment horizontal="center" vertical="center"/>
    </xf>
    <xf numFmtId="168" fontId="40" fillId="0" borderId="128" xfId="0" applyNumberFormat="1" applyFont="1" applyFill="1" applyBorder="1" applyAlignment="1" applyProtection="1">
      <alignment horizontal="center" vertical="center"/>
    </xf>
    <xf numFmtId="168" fontId="40" fillId="0" borderId="160" xfId="0" applyNumberFormat="1" applyFont="1" applyFill="1" applyBorder="1" applyAlignment="1" applyProtection="1">
      <alignment horizontal="center" vertical="center"/>
    </xf>
    <xf numFmtId="168" fontId="40" fillId="0" borderId="182" xfId="0" applyNumberFormat="1" applyFont="1" applyFill="1" applyBorder="1" applyAlignment="1" applyProtection="1">
      <alignment horizontal="center" vertical="center"/>
    </xf>
    <xf numFmtId="168" fontId="57" fillId="0" borderId="2" xfId="0" applyNumberFormat="1" applyFont="1" applyFill="1" applyBorder="1" applyAlignment="1">
      <alignment horizontal="center" vertical="center" wrapText="1"/>
    </xf>
    <xf numFmtId="168" fontId="51" fillId="0" borderId="51" xfId="0" applyNumberFormat="1" applyFont="1" applyFill="1" applyBorder="1" applyAlignment="1">
      <alignment horizontal="center" vertical="center"/>
    </xf>
    <xf numFmtId="168" fontId="57" fillId="0" borderId="4" xfId="0" applyNumberFormat="1" applyFont="1" applyFill="1" applyBorder="1" applyAlignment="1">
      <alignment horizontal="center" vertical="center" wrapText="1"/>
    </xf>
    <xf numFmtId="168" fontId="57" fillId="0" borderId="3" xfId="0" applyNumberFormat="1" applyFont="1" applyFill="1" applyBorder="1" applyAlignment="1">
      <alignment horizontal="center" vertical="center" wrapText="1"/>
    </xf>
    <xf numFmtId="168" fontId="51" fillId="0" borderId="101" xfId="0" applyNumberFormat="1" applyFont="1" applyFill="1" applyBorder="1" applyAlignment="1">
      <alignment horizontal="center" vertical="center"/>
    </xf>
    <xf numFmtId="168" fontId="51" fillId="0" borderId="41" xfId="0" applyNumberFormat="1" applyFont="1" applyFill="1" applyBorder="1" applyAlignment="1">
      <alignment horizontal="center" vertical="center"/>
    </xf>
    <xf numFmtId="0" fontId="88" fillId="0" borderId="0" xfId="0" applyFont="1" applyAlignment="1">
      <alignment vertical="center"/>
    </xf>
    <xf numFmtId="43" fontId="73" fillId="0" borderId="2" xfId="5" applyFont="1" applyFill="1" applyBorder="1" applyAlignment="1">
      <alignment horizontal="center" vertical="center" wrapText="1"/>
    </xf>
    <xf numFmtId="0" fontId="83" fillId="0" borderId="9" xfId="0" applyFont="1" applyBorder="1" applyAlignment="1">
      <alignment horizontal="center" vertical="center"/>
    </xf>
    <xf numFmtId="0" fontId="73" fillId="28" borderId="22" xfId="0" applyFont="1" applyFill="1" applyBorder="1" applyAlignment="1">
      <alignment horizontal="center" vertical="center" wrapText="1"/>
    </xf>
    <xf numFmtId="0" fontId="73" fillId="28" borderId="158" xfId="0" applyFont="1" applyFill="1" applyBorder="1" applyAlignment="1">
      <alignment horizontal="center" vertical="center" wrapText="1"/>
    </xf>
    <xf numFmtId="0" fontId="89" fillId="28" borderId="2" xfId="0" applyFont="1" applyFill="1" applyBorder="1" applyAlignment="1">
      <alignment horizontal="center" vertical="center" wrapText="1"/>
    </xf>
    <xf numFmtId="0" fontId="88" fillId="28" borderId="0" xfId="0" applyFont="1" applyFill="1" applyAlignment="1">
      <alignment vertical="center"/>
    </xf>
    <xf numFmtId="0" fontId="83" fillId="28" borderId="2" xfId="0" applyFont="1" applyFill="1" applyBorder="1" applyAlignment="1">
      <alignment horizontal="center" vertical="center" wrapText="1"/>
    </xf>
    <xf numFmtId="0" fontId="83" fillId="28" borderId="22" xfId="0" applyFont="1" applyFill="1" applyBorder="1" applyAlignment="1">
      <alignment horizontal="center" vertical="center" wrapText="1"/>
    </xf>
    <xf numFmtId="0" fontId="6" fillId="0" borderId="0" xfId="0" applyFont="1" applyAlignment="1">
      <alignment vertical="center"/>
    </xf>
    <xf numFmtId="0" fontId="73" fillId="0" borderId="0" xfId="0" applyFont="1" applyAlignment="1">
      <alignment vertical="center"/>
    </xf>
    <xf numFmtId="0" fontId="91" fillId="0" borderId="0" xfId="0" applyFont="1" applyAlignment="1">
      <alignment vertical="center"/>
    </xf>
    <xf numFmtId="0" fontId="83" fillId="0" borderId="0" xfId="0" applyFont="1" applyAlignment="1">
      <alignment vertical="center"/>
    </xf>
    <xf numFmtId="0" fontId="73" fillId="0" borderId="0" xfId="7" applyFont="1" applyAlignment="1">
      <alignment vertical="center"/>
    </xf>
    <xf numFmtId="183" fontId="73" fillId="0" borderId="0" xfId="8" applyNumberFormat="1" applyFont="1" applyFill="1" applyBorder="1" applyAlignment="1">
      <alignment vertical="center"/>
    </xf>
    <xf numFmtId="43" fontId="73" fillId="0" borderId="0" xfId="5" applyFont="1" applyFill="1" applyAlignment="1">
      <alignment vertical="center"/>
    </xf>
    <xf numFmtId="184" fontId="73" fillId="0" borderId="0" xfId="5" applyNumberFormat="1" applyFont="1" applyFill="1" applyBorder="1" applyAlignment="1" applyProtection="1">
      <alignment horizontal="center" vertical="center"/>
    </xf>
    <xf numFmtId="166" fontId="73" fillId="0" borderId="0" xfId="7" applyNumberFormat="1" applyFont="1" applyAlignment="1">
      <alignment horizontal="center" vertical="center"/>
    </xf>
    <xf numFmtId="1" fontId="73" fillId="0" borderId="0" xfId="7" applyNumberFormat="1" applyFont="1" applyAlignment="1">
      <alignment horizontal="center" vertical="center"/>
    </xf>
    <xf numFmtId="9" fontId="73" fillId="0" borderId="0" xfId="8" applyFont="1" applyFill="1" applyBorder="1" applyAlignment="1" applyProtection="1">
      <alignment horizontal="center" vertical="center"/>
    </xf>
    <xf numFmtId="43" fontId="83" fillId="0" borderId="0" xfId="7" applyNumberFormat="1" applyFont="1" applyAlignment="1">
      <alignment vertical="center"/>
    </xf>
    <xf numFmtId="0" fontId="88" fillId="0" borderId="0" xfId="7" applyFont="1" applyAlignment="1">
      <alignment vertical="center"/>
    </xf>
    <xf numFmtId="43" fontId="73" fillId="0" borderId="0" xfId="7" applyNumberFormat="1" applyFont="1" applyAlignment="1">
      <alignment vertical="center"/>
    </xf>
    <xf numFmtId="0" fontId="73" fillId="0" borderId="48" xfId="7" applyFont="1" applyBorder="1" applyAlignment="1">
      <alignment horizontal="center" vertical="center"/>
    </xf>
    <xf numFmtId="1" fontId="73" fillId="0" borderId="191" xfId="5" applyNumberFormat="1" applyFont="1" applyFill="1" applyBorder="1" applyAlignment="1" applyProtection="1">
      <alignment horizontal="left" vertical="center" wrapText="1"/>
    </xf>
    <xf numFmtId="0" fontId="73" fillId="0" borderId="63" xfId="7" applyFont="1" applyBorder="1" applyAlignment="1">
      <alignment horizontal="left" vertical="center"/>
    </xf>
    <xf numFmtId="0" fontId="73" fillId="0" borderId="192" xfId="7" applyFont="1" applyBorder="1" applyAlignment="1">
      <alignment horizontal="center" vertical="center"/>
    </xf>
    <xf numFmtId="0" fontId="73" fillId="0" borderId="178" xfId="7" applyFont="1" applyBorder="1" applyAlignment="1">
      <alignment horizontal="left" vertical="center"/>
    </xf>
    <xf numFmtId="43" fontId="73" fillId="0" borderId="53" xfId="7" applyNumberFormat="1" applyFont="1" applyBorder="1" applyAlignment="1">
      <alignment horizontal="center" vertical="center"/>
    </xf>
    <xf numFmtId="1" fontId="73" fillId="0" borderId="9" xfId="5" applyNumberFormat="1" applyFont="1" applyFill="1" applyBorder="1" applyAlignment="1" applyProtection="1">
      <alignment horizontal="left" vertical="center" wrapText="1"/>
    </xf>
    <xf numFmtId="0" fontId="73" fillId="0" borderId="77" xfId="7" applyFont="1" applyBorder="1" applyAlignment="1">
      <alignment horizontal="left" vertical="center"/>
    </xf>
    <xf numFmtId="0" fontId="73" fillId="0" borderId="151" xfId="7" applyFont="1" applyBorder="1" applyAlignment="1">
      <alignment horizontal="center" vertical="center"/>
    </xf>
    <xf numFmtId="1" fontId="73" fillId="0" borderId="162" xfId="5" applyNumberFormat="1" applyFont="1" applyFill="1" applyBorder="1" applyAlignment="1" applyProtection="1">
      <alignment horizontal="left" vertical="center" wrapText="1"/>
    </xf>
    <xf numFmtId="0" fontId="73" fillId="0" borderId="187" xfId="7" applyFont="1" applyBorder="1" applyAlignment="1">
      <alignment horizontal="left" vertical="center"/>
    </xf>
    <xf numFmtId="1" fontId="73" fillId="0" borderId="16" xfId="5" applyNumberFormat="1" applyFont="1" applyFill="1" applyBorder="1" applyAlignment="1" applyProtection="1">
      <alignment horizontal="left" vertical="center" wrapText="1"/>
    </xf>
    <xf numFmtId="0" fontId="73" fillId="0" borderId="67" xfId="7" applyFont="1" applyBorder="1" applyAlignment="1">
      <alignment horizontal="left" vertical="center"/>
    </xf>
    <xf numFmtId="0" fontId="73" fillId="0" borderId="52" xfId="7" applyFont="1" applyBorder="1" applyAlignment="1">
      <alignment horizontal="center" vertical="center"/>
    </xf>
    <xf numFmtId="0" fontId="83" fillId="0" borderId="0" xfId="7" applyFont="1" applyAlignment="1">
      <alignment vertical="center"/>
    </xf>
    <xf numFmtId="1" fontId="73" fillId="0" borderId="16" xfId="5" applyNumberFormat="1" applyFont="1" applyFill="1" applyBorder="1" applyAlignment="1" applyProtection="1">
      <alignment horizontal="left" vertical="center" indent="1"/>
    </xf>
    <xf numFmtId="0" fontId="73" fillId="0" borderId="16" xfId="7" applyFont="1" applyBorder="1" applyAlignment="1">
      <alignment horizontal="left" vertical="center" indent="1"/>
    </xf>
    <xf numFmtId="0" fontId="73" fillId="0" borderId="192" xfId="7" applyFont="1" applyBorder="1" applyAlignment="1">
      <alignment vertical="center"/>
    </xf>
    <xf numFmtId="0" fontId="73" fillId="0" borderId="53" xfId="7" applyFont="1" applyBorder="1" applyAlignment="1">
      <alignment horizontal="center" vertical="center"/>
    </xf>
    <xf numFmtId="1" fontId="73" fillId="0" borderId="0" xfId="0" applyNumberFormat="1" applyFont="1" applyAlignment="1">
      <alignment vertical="center" wrapText="1"/>
    </xf>
    <xf numFmtId="0" fontId="73" fillId="0" borderId="162" xfId="7" applyFont="1" applyBorder="1" applyAlignment="1">
      <alignment horizontal="left" vertical="center" wrapText="1"/>
    </xf>
    <xf numFmtId="0" fontId="73" fillId="28" borderId="77" xfId="7" applyFont="1" applyFill="1" applyBorder="1" applyAlignment="1">
      <alignment horizontal="center" vertical="center"/>
    </xf>
    <xf numFmtId="0" fontId="73" fillId="28" borderId="12" xfId="7" applyFont="1" applyFill="1" applyBorder="1" applyAlignment="1">
      <alignment horizontal="center" vertical="center" wrapText="1"/>
    </xf>
    <xf numFmtId="0" fontId="73" fillId="28" borderId="2" xfId="7" applyFont="1" applyFill="1" applyBorder="1" applyAlignment="1">
      <alignment horizontal="center" vertical="center" wrapText="1"/>
    </xf>
    <xf numFmtId="0" fontId="73" fillId="28" borderId="77" xfId="7" applyFont="1" applyFill="1" applyBorder="1" applyAlignment="1">
      <alignment horizontal="center" vertical="center" wrapText="1"/>
    </xf>
    <xf numFmtId="0" fontId="73" fillId="28" borderId="114" xfId="7" applyFont="1" applyFill="1" applyBorder="1" applyAlignment="1">
      <alignment horizontal="center" vertical="center"/>
    </xf>
    <xf numFmtId="0" fontId="73" fillId="28" borderId="76" xfId="7" applyFont="1" applyFill="1" applyBorder="1" applyAlignment="1">
      <alignment horizontal="center" vertical="center"/>
    </xf>
    <xf numFmtId="0" fontId="73" fillId="28" borderId="170" xfId="7" applyFont="1" applyFill="1" applyBorder="1" applyAlignment="1">
      <alignment horizontal="center" vertical="center"/>
    </xf>
    <xf numFmtId="183" fontId="73" fillId="0" borderId="0" xfId="7" applyNumberFormat="1" applyFont="1" applyAlignment="1">
      <alignment vertical="center"/>
    </xf>
    <xf numFmtId="184" fontId="73" fillId="0" borderId="0" xfId="5" applyNumberFormat="1" applyFont="1" applyAlignment="1" applyProtection="1">
      <alignment vertical="center"/>
    </xf>
    <xf numFmtId="1" fontId="83" fillId="0" borderId="0" xfId="7" applyNumberFormat="1" applyFont="1" applyAlignment="1">
      <alignment vertical="center"/>
    </xf>
    <xf numFmtId="168" fontId="57" fillId="29" borderId="5" xfId="0" applyNumberFormat="1" applyFont="1" applyFill="1" applyBorder="1" applyAlignment="1">
      <alignment horizontal="center" vertical="center" wrapText="1"/>
    </xf>
    <xf numFmtId="185" fontId="73" fillId="0" borderId="0" xfId="0" applyNumberFormat="1" applyFont="1" applyAlignment="1">
      <alignment vertical="center"/>
    </xf>
    <xf numFmtId="1" fontId="83" fillId="0" borderId="0" xfId="0" applyNumberFormat="1" applyFont="1" applyAlignment="1">
      <alignment horizontal="left" vertical="center"/>
    </xf>
    <xf numFmtId="1" fontId="73" fillId="0" borderId="64" xfId="0" applyNumberFormat="1" applyFont="1" applyBorder="1" applyAlignment="1">
      <alignment horizontal="left" vertical="center"/>
    </xf>
    <xf numFmtId="0" fontId="73" fillId="0" borderId="63" xfId="0" applyFont="1" applyBorder="1" applyAlignment="1">
      <alignment vertical="center"/>
    </xf>
    <xf numFmtId="1" fontId="73" fillId="0" borderId="0" xfId="0" applyNumberFormat="1" applyFont="1" applyAlignment="1">
      <alignment horizontal="left" vertical="center"/>
    </xf>
    <xf numFmtId="0" fontId="73" fillId="0" borderId="67" xfId="0" applyFont="1" applyBorder="1" applyAlignment="1">
      <alignment vertical="center"/>
    </xf>
    <xf numFmtId="1" fontId="73" fillId="0" borderId="0" xfId="0" applyNumberFormat="1" applyFont="1" applyAlignment="1">
      <alignment vertical="center"/>
    </xf>
    <xf numFmtId="0" fontId="73" fillId="28" borderId="11" xfId="0" applyFont="1" applyFill="1" applyBorder="1" applyAlignment="1">
      <alignment horizontal="center" vertical="center" wrapText="1"/>
    </xf>
    <xf numFmtId="0" fontId="73" fillId="28" borderId="13" xfId="0" applyFont="1" applyFill="1" applyBorder="1" applyAlignment="1">
      <alignment horizontal="center" vertical="center" wrapText="1"/>
    </xf>
    <xf numFmtId="0" fontId="73" fillId="28" borderId="11" xfId="0" applyFont="1" applyFill="1" applyBorder="1" applyAlignment="1">
      <alignment horizontal="center" vertical="center"/>
    </xf>
    <xf numFmtId="0" fontId="73" fillId="28" borderId="13" xfId="0" applyFont="1" applyFill="1" applyBorder="1" applyAlignment="1">
      <alignment horizontal="center" vertical="center"/>
    </xf>
    <xf numFmtId="0" fontId="89" fillId="28" borderId="62" xfId="0" applyFont="1" applyFill="1" applyBorder="1" applyAlignment="1">
      <alignment horizontal="center" vertical="center"/>
    </xf>
    <xf numFmtId="0" fontId="89" fillId="28" borderId="75" xfId="0" applyFont="1" applyFill="1" applyBorder="1" applyAlignment="1">
      <alignment horizontal="center" vertical="center"/>
    </xf>
    <xf numFmtId="0" fontId="73" fillId="0" borderId="0" xfId="2" applyFont="1" applyAlignment="1">
      <alignment vertical="center"/>
    </xf>
    <xf numFmtId="164" fontId="73" fillId="0" borderId="0" xfId="2" applyNumberFormat="1" applyFont="1" applyAlignment="1">
      <alignment vertical="center"/>
    </xf>
    <xf numFmtId="180" fontId="73" fillId="0" borderId="0" xfId="2" applyNumberFormat="1" applyFont="1" applyAlignment="1">
      <alignment vertical="center"/>
    </xf>
    <xf numFmtId="1" fontId="73" fillId="0" borderId="80" xfId="2" applyNumberFormat="1" applyFont="1" applyBorder="1" applyAlignment="1">
      <alignment horizontal="left" vertical="center"/>
    </xf>
    <xf numFmtId="0" fontId="73" fillId="0" borderId="63" xfId="2" applyFont="1" applyBorder="1" applyAlignment="1">
      <alignment vertical="center"/>
    </xf>
    <xf numFmtId="1" fontId="73" fillId="0" borderId="36" xfId="2" applyNumberFormat="1" applyFont="1" applyBorder="1" applyAlignment="1">
      <alignment horizontal="left" vertical="center"/>
    </xf>
    <xf numFmtId="0" fontId="73" fillId="0" borderId="67" xfId="2" applyFont="1" applyBorder="1" applyAlignment="1">
      <alignment vertical="center"/>
    </xf>
    <xf numFmtId="1" fontId="73" fillId="0" borderId="36" xfId="2" applyNumberFormat="1" applyFont="1" applyBorder="1" applyAlignment="1">
      <alignment vertical="center"/>
    </xf>
    <xf numFmtId="167" fontId="73" fillId="0" borderId="91" xfId="1" applyNumberFormat="1" applyFont="1" applyBorder="1" applyAlignment="1">
      <alignment horizontal="center" vertical="center" wrapText="1"/>
    </xf>
    <xf numFmtId="167" fontId="73" fillId="0" borderId="24" xfId="1" applyNumberFormat="1" applyFont="1" applyBorder="1" applyAlignment="1">
      <alignment horizontal="center" vertical="center" wrapText="1"/>
    </xf>
    <xf numFmtId="0" fontId="73" fillId="0" borderId="36" xfId="2" applyFont="1" applyBorder="1" applyAlignment="1">
      <alignment horizontal="left" vertical="center" wrapText="1"/>
    </xf>
    <xf numFmtId="0" fontId="73" fillId="0" borderId="12" xfId="2" applyFont="1" applyBorder="1" applyAlignment="1">
      <alignment horizontal="center" vertical="center" wrapText="1"/>
    </xf>
    <xf numFmtId="0" fontId="73" fillId="0" borderId="9" xfId="2" applyFont="1" applyBorder="1" applyAlignment="1">
      <alignment horizontal="center" vertical="center" wrapText="1"/>
    </xf>
    <xf numFmtId="0" fontId="86" fillId="0" borderId="114" xfId="2" applyFont="1" applyBorder="1" applyAlignment="1">
      <alignment horizontal="center" vertical="center"/>
    </xf>
    <xf numFmtId="0" fontId="86" fillId="0" borderId="188" xfId="2" applyFont="1" applyBorder="1" applyAlignment="1">
      <alignment horizontal="center" vertical="center"/>
    </xf>
    <xf numFmtId="0" fontId="83" fillId="0" borderId="0" xfId="2" applyFont="1" applyAlignment="1">
      <alignment vertical="center"/>
    </xf>
    <xf numFmtId="179" fontId="73" fillId="0" borderId="91" xfId="1" applyNumberFormat="1" applyFont="1" applyBorder="1" applyAlignment="1">
      <alignment horizontal="center" vertical="center" wrapText="1"/>
    </xf>
    <xf numFmtId="43" fontId="73" fillId="0" borderId="24" xfId="5" applyFont="1" applyBorder="1" applyAlignment="1">
      <alignment horizontal="center" vertical="center" wrapText="1"/>
    </xf>
    <xf numFmtId="167" fontId="73" fillId="0" borderId="0" xfId="1" applyNumberFormat="1" applyFont="1" applyBorder="1" applyAlignment="1">
      <alignment vertical="center"/>
    </xf>
    <xf numFmtId="1" fontId="73" fillId="0" borderId="0" xfId="2" applyNumberFormat="1" applyFont="1" applyAlignment="1">
      <alignment horizontal="left" vertical="center"/>
    </xf>
    <xf numFmtId="43" fontId="73" fillId="0" borderId="0" xfId="5" applyFont="1" applyAlignment="1">
      <alignment vertical="center"/>
    </xf>
    <xf numFmtId="186" fontId="73" fillId="0" borderId="0" xfId="5" applyNumberFormat="1" applyFont="1" applyAlignment="1">
      <alignment vertical="center"/>
    </xf>
    <xf numFmtId="182" fontId="73" fillId="0" borderId="0" xfId="5" applyNumberFormat="1" applyFont="1" applyAlignment="1">
      <alignment vertical="center"/>
    </xf>
    <xf numFmtId="179" fontId="73" fillId="0" borderId="90" xfId="1" applyNumberFormat="1" applyFont="1" applyBorder="1" applyAlignment="1">
      <alignment horizontal="center" vertical="center" wrapText="1"/>
    </xf>
    <xf numFmtId="182" fontId="73" fillId="0" borderId="0" xfId="2" applyNumberFormat="1" applyFont="1" applyAlignment="1">
      <alignment vertical="center"/>
    </xf>
    <xf numFmtId="0" fontId="86" fillId="0" borderId="0" xfId="2" applyFont="1" applyAlignment="1">
      <alignment vertical="center"/>
    </xf>
    <xf numFmtId="0" fontId="94" fillId="0" borderId="0" xfId="7" applyFont="1" applyAlignment="1">
      <alignment vertical="center"/>
    </xf>
    <xf numFmtId="183" fontId="94" fillId="0" borderId="0" xfId="8" applyNumberFormat="1" applyFont="1" applyFill="1" applyBorder="1" applyAlignment="1">
      <alignment vertical="center"/>
    </xf>
    <xf numFmtId="1" fontId="94" fillId="0" borderId="191" xfId="14" applyNumberFormat="1" applyFont="1" applyFill="1" applyBorder="1" applyAlignment="1" applyProtection="1">
      <alignment horizontal="left" vertical="center" wrapText="1"/>
    </xf>
    <xf numFmtId="0" fontId="94" fillId="0" borderId="63" xfId="7" applyFont="1" applyBorder="1" applyAlignment="1">
      <alignment horizontal="left" vertical="center"/>
    </xf>
    <xf numFmtId="1" fontId="94" fillId="0" borderId="9" xfId="14" applyNumberFormat="1" applyFont="1" applyFill="1" applyBorder="1" applyAlignment="1" applyProtection="1">
      <alignment horizontal="left" vertical="center" wrapText="1"/>
    </xf>
    <xf numFmtId="0" fontId="94" fillId="0" borderId="77" xfId="7" applyFont="1" applyBorder="1" applyAlignment="1">
      <alignment horizontal="left" vertical="center"/>
    </xf>
    <xf numFmtId="1" fontId="94" fillId="0" borderId="162" xfId="14" applyNumberFormat="1" applyFont="1" applyFill="1" applyBorder="1" applyAlignment="1" applyProtection="1">
      <alignment horizontal="left" vertical="center" wrapText="1"/>
    </xf>
    <xf numFmtId="0" fontId="94" fillId="0" borderId="187" xfId="7" applyFont="1" applyBorder="1" applyAlignment="1">
      <alignment horizontal="left" vertical="center"/>
    </xf>
    <xf numFmtId="0" fontId="94" fillId="0" borderId="67" xfId="7" applyFont="1" applyBorder="1" applyAlignment="1">
      <alignment horizontal="left" vertical="center"/>
    </xf>
    <xf numFmtId="1" fontId="94" fillId="0" borderId="158" xfId="14" applyNumberFormat="1" applyFont="1" applyFill="1" applyBorder="1" applyAlignment="1" applyProtection="1">
      <alignment horizontal="left" vertical="center" wrapText="1"/>
    </xf>
    <xf numFmtId="0" fontId="94" fillId="0" borderId="178" xfId="7" applyFont="1" applyBorder="1" applyAlignment="1">
      <alignment horizontal="left" vertical="center"/>
    </xf>
    <xf numFmtId="187" fontId="94" fillId="30" borderId="12" xfId="7" applyNumberFormat="1" applyFont="1" applyFill="1" applyBorder="1" applyAlignment="1">
      <alignment vertical="center"/>
    </xf>
    <xf numFmtId="4" fontId="94" fillId="30" borderId="2" xfId="7" applyNumberFormat="1" applyFont="1" applyFill="1" applyBorder="1" applyAlignment="1">
      <alignment vertical="center"/>
    </xf>
    <xf numFmtId="4" fontId="94" fillId="30" borderId="5" xfId="7" applyNumberFormat="1" applyFont="1" applyFill="1" applyBorder="1" applyAlignment="1">
      <alignment vertical="center"/>
    </xf>
    <xf numFmtId="187" fontId="94" fillId="30" borderId="53" xfId="7" applyNumberFormat="1" applyFont="1" applyFill="1" applyBorder="1" applyAlignment="1">
      <alignment vertical="center"/>
    </xf>
    <xf numFmtId="0" fontId="94" fillId="0" borderId="9" xfId="7" applyFont="1" applyBorder="1" applyAlignment="1">
      <alignment horizontal="left" vertical="center" wrapText="1"/>
    </xf>
    <xf numFmtId="0" fontId="94" fillId="0" borderId="5" xfId="7" applyFont="1" applyBorder="1" applyAlignment="1">
      <alignment horizontal="center" vertical="center" wrapText="1"/>
    </xf>
    <xf numFmtId="0" fontId="94" fillId="0" borderId="12" xfId="7" applyFont="1" applyBorder="1" applyAlignment="1">
      <alignment horizontal="center" vertical="center"/>
    </xf>
    <xf numFmtId="0" fontId="94" fillId="0" borderId="2" xfId="7" applyFont="1" applyBorder="1" applyAlignment="1">
      <alignment horizontal="center" vertical="center"/>
    </xf>
    <xf numFmtId="0" fontId="94" fillId="0" borderId="5" xfId="7" applyFont="1" applyBorder="1" applyAlignment="1">
      <alignment horizontal="center" vertical="center"/>
    </xf>
    <xf numFmtId="0" fontId="94" fillId="0" borderId="53" xfId="7" applyFont="1" applyBorder="1" applyAlignment="1">
      <alignment horizontal="center" vertical="center"/>
    </xf>
    <xf numFmtId="1" fontId="94" fillId="0" borderId="12" xfId="14" applyNumberFormat="1" applyFont="1" applyFill="1" applyBorder="1" applyAlignment="1" applyProtection="1">
      <alignment horizontal="left" vertical="center" wrapText="1"/>
    </xf>
    <xf numFmtId="188" fontId="94" fillId="30" borderId="12" xfId="7" applyNumberFormat="1" applyFont="1" applyFill="1" applyBorder="1" applyAlignment="1">
      <alignment vertical="center"/>
    </xf>
    <xf numFmtId="4" fontId="94" fillId="30" borderId="13" xfId="7" applyNumberFormat="1" applyFont="1" applyFill="1" applyBorder="1" applyAlignment="1">
      <alignment vertical="center"/>
    </xf>
    <xf numFmtId="0" fontId="94" fillId="0" borderId="37" xfId="7" applyFont="1" applyBorder="1" applyAlignment="1">
      <alignment horizontal="left" vertical="center"/>
    </xf>
    <xf numFmtId="188" fontId="94" fillId="30" borderId="12" xfId="7" applyNumberFormat="1" applyFont="1" applyFill="1" applyBorder="1" applyAlignment="1">
      <alignment horizontal="center" vertical="center" wrapText="1"/>
    </xf>
    <xf numFmtId="4" fontId="94" fillId="30" borderId="2" xfId="7" applyNumberFormat="1" applyFont="1" applyFill="1" applyBorder="1" applyAlignment="1">
      <alignment horizontal="center" vertical="center" wrapText="1"/>
    </xf>
    <xf numFmtId="4" fontId="94" fillId="30" borderId="13" xfId="7" applyNumberFormat="1" applyFont="1" applyFill="1" applyBorder="1" applyAlignment="1">
      <alignment horizontal="center" vertical="center" wrapText="1"/>
    </xf>
    <xf numFmtId="0" fontId="94" fillId="0" borderId="158" xfId="7" applyFont="1" applyBorder="1" applyAlignment="1">
      <alignment horizontal="left" vertical="center" wrapText="1"/>
    </xf>
    <xf numFmtId="0" fontId="94" fillId="0" borderId="68" xfId="7" applyFont="1" applyBorder="1" applyAlignment="1">
      <alignment horizontal="left" vertical="center"/>
    </xf>
    <xf numFmtId="0" fontId="94" fillId="0" borderId="13" xfId="7" applyFont="1" applyBorder="1" applyAlignment="1">
      <alignment horizontal="center" vertical="center" wrapText="1"/>
    </xf>
    <xf numFmtId="0" fontId="94" fillId="0" borderId="13" xfId="7" applyFont="1" applyBorder="1" applyAlignment="1">
      <alignment horizontal="center" vertical="center"/>
    </xf>
    <xf numFmtId="168" fontId="57" fillId="32" borderId="6" xfId="0" applyNumberFormat="1" applyFont="1" applyFill="1" applyBorder="1" applyAlignment="1">
      <alignment horizontal="center" vertical="center" wrapText="1"/>
    </xf>
    <xf numFmtId="168" fontId="57" fillId="32" borderId="5" xfId="0" applyNumberFormat="1" applyFont="1" applyFill="1" applyBorder="1" applyAlignment="1">
      <alignment horizontal="center" vertical="center" wrapText="1"/>
    </xf>
    <xf numFmtId="168" fontId="57" fillId="31" borderId="3" xfId="0" applyNumberFormat="1" applyFont="1" applyFill="1" applyBorder="1" applyAlignment="1">
      <alignment horizontal="center" vertical="center" wrapText="1"/>
    </xf>
    <xf numFmtId="168" fontId="57" fillId="31" borderId="6" xfId="0" applyNumberFormat="1" applyFont="1" applyFill="1" applyBorder="1" applyAlignment="1">
      <alignment horizontal="center" vertical="center" wrapText="1"/>
    </xf>
    <xf numFmtId="168" fontId="57" fillId="31" borderId="5" xfId="0" applyNumberFormat="1" applyFont="1" applyFill="1" applyBorder="1" applyAlignment="1">
      <alignment horizontal="center" vertical="center" wrapText="1"/>
    </xf>
    <xf numFmtId="168" fontId="57" fillId="32" borderId="3" xfId="0" applyNumberFormat="1" applyFont="1" applyFill="1" applyBorder="1" applyAlignment="1">
      <alignment horizontal="center" vertical="center" wrapText="1"/>
    </xf>
    <xf numFmtId="168" fontId="57" fillId="32" borderId="2" xfId="0" applyNumberFormat="1" applyFont="1" applyFill="1" applyBorder="1" applyAlignment="1">
      <alignment horizontal="center" vertical="center" wrapText="1"/>
    </xf>
    <xf numFmtId="168" fontId="57" fillId="33" borderId="2" xfId="0" applyNumberFormat="1" applyFont="1" applyFill="1" applyBorder="1" applyAlignment="1">
      <alignment horizontal="center" vertical="center" wrapText="1"/>
    </xf>
    <xf numFmtId="168" fontId="57" fillId="33" borderId="3" xfId="0" applyNumberFormat="1" applyFont="1" applyFill="1" applyBorder="1" applyAlignment="1">
      <alignment horizontal="center" vertical="center" wrapText="1"/>
    </xf>
    <xf numFmtId="168" fontId="57" fillId="33" borderId="4" xfId="0" applyNumberFormat="1" applyFont="1" applyFill="1" applyBorder="1" applyAlignment="1">
      <alignment horizontal="center" vertical="center" wrapText="1"/>
    </xf>
    <xf numFmtId="168" fontId="57" fillId="31" borderId="2" xfId="0" applyNumberFormat="1" applyFont="1" applyFill="1" applyBorder="1" applyAlignment="1">
      <alignment horizontal="center" vertical="center" wrapText="1"/>
    </xf>
    <xf numFmtId="168" fontId="57" fillId="31" borderId="4" xfId="0" applyNumberFormat="1" applyFont="1" applyFill="1" applyBorder="1" applyAlignment="1">
      <alignment horizontal="center" vertical="center" wrapText="1"/>
    </xf>
    <xf numFmtId="168" fontId="57" fillId="32" borderId="12" xfId="0" applyNumberFormat="1" applyFont="1" applyFill="1" applyBorder="1" applyAlignment="1">
      <alignment horizontal="center" vertical="center" wrapText="1"/>
    </xf>
    <xf numFmtId="168" fontId="57" fillId="32" borderId="73" xfId="0" applyNumberFormat="1" applyFont="1" applyFill="1" applyBorder="1" applyAlignment="1">
      <alignment horizontal="center" vertical="center" wrapText="1"/>
    </xf>
    <xf numFmtId="168" fontId="57" fillId="32" borderId="51" xfId="0" applyNumberFormat="1" applyFont="1" applyFill="1" applyBorder="1" applyAlignment="1">
      <alignment horizontal="center" vertical="center" wrapText="1"/>
    </xf>
    <xf numFmtId="168" fontId="51" fillId="34" borderId="5" xfId="0" applyNumberFormat="1" applyFont="1" applyFill="1" applyBorder="1" applyAlignment="1">
      <alignment horizontal="center" vertical="center"/>
    </xf>
    <xf numFmtId="168" fontId="44" fillId="35" borderId="2" xfId="0" applyNumberFormat="1" applyFont="1" applyFill="1" applyBorder="1" applyAlignment="1" applyProtection="1">
      <alignment horizontal="center" vertical="center" wrapText="1"/>
    </xf>
    <xf numFmtId="168" fontId="44" fillId="36" borderId="5" xfId="0" applyNumberFormat="1" applyFont="1" applyFill="1" applyBorder="1" applyAlignment="1" applyProtection="1">
      <alignment horizontal="center" vertical="center" wrapText="1"/>
    </xf>
    <xf numFmtId="168" fontId="51" fillId="37" borderId="164" xfId="0" applyNumberFormat="1" applyFont="1" applyFill="1" applyBorder="1" applyAlignment="1">
      <alignment horizontal="center" vertical="center"/>
    </xf>
    <xf numFmtId="168" fontId="51" fillId="38" borderId="12" xfId="0" applyNumberFormat="1" applyFont="1" applyFill="1" applyBorder="1" applyAlignment="1">
      <alignment horizontal="center" vertical="center"/>
    </xf>
    <xf numFmtId="168" fontId="51" fillId="38" borderId="51" xfId="0" applyNumberFormat="1" applyFont="1" applyFill="1" applyBorder="1" applyAlignment="1">
      <alignment horizontal="center" vertical="center"/>
    </xf>
    <xf numFmtId="168" fontId="44" fillId="39" borderId="13" xfId="0" applyNumberFormat="1" applyFont="1" applyFill="1" applyBorder="1" applyAlignment="1" applyProtection="1">
      <alignment horizontal="center" vertical="center" wrapText="1"/>
    </xf>
    <xf numFmtId="168" fontId="44" fillId="39" borderId="2" xfId="0" applyNumberFormat="1" applyFont="1" applyFill="1" applyBorder="1" applyAlignment="1" applyProtection="1">
      <alignment horizontal="center" vertical="center" wrapText="1"/>
    </xf>
    <xf numFmtId="168" fontId="44" fillId="39" borderId="12" xfId="0" applyNumberFormat="1" applyFont="1" applyFill="1" applyBorder="1" applyAlignment="1" applyProtection="1">
      <alignment horizontal="center" vertical="center" wrapText="1"/>
    </xf>
    <xf numFmtId="168" fontId="44" fillId="39" borderId="50" xfId="0" applyNumberFormat="1" applyFont="1" applyFill="1" applyBorder="1" applyAlignment="1" applyProtection="1">
      <alignment horizontal="center" vertical="center" wrapText="1"/>
    </xf>
    <xf numFmtId="168" fontId="44" fillId="39" borderId="3" xfId="0" applyNumberFormat="1" applyFont="1" applyFill="1" applyBorder="1" applyAlignment="1" applyProtection="1">
      <alignment horizontal="center" vertical="center" wrapText="1"/>
    </xf>
    <xf numFmtId="168" fontId="44" fillId="39" borderId="51" xfId="0" applyNumberFormat="1" applyFont="1" applyFill="1" applyBorder="1" applyAlignment="1" applyProtection="1">
      <alignment horizontal="center" vertical="center" wrapText="1"/>
    </xf>
    <xf numFmtId="168" fontId="44" fillId="39" borderId="182" xfId="0" applyNumberFormat="1" applyFont="1" applyFill="1" applyBorder="1" applyAlignment="1" applyProtection="1">
      <alignment horizontal="center" vertical="center" wrapText="1"/>
    </xf>
    <xf numFmtId="168" fontId="44" fillId="39" borderId="166" xfId="0" applyNumberFormat="1" applyFont="1" applyFill="1" applyBorder="1" applyAlignment="1" applyProtection="1">
      <alignment horizontal="center" vertical="center" wrapText="1"/>
    </xf>
    <xf numFmtId="168" fontId="44" fillId="39" borderId="165" xfId="0" applyNumberFormat="1" applyFont="1" applyFill="1" applyBorder="1" applyAlignment="1" applyProtection="1">
      <alignment horizontal="center" vertical="center" wrapText="1"/>
    </xf>
    <xf numFmtId="168" fontId="44" fillId="34" borderId="5" xfId="0" applyNumberFormat="1" applyFont="1" applyFill="1" applyBorder="1" applyAlignment="1" applyProtection="1">
      <alignment horizontal="center" vertical="center" wrapText="1"/>
    </xf>
    <xf numFmtId="168" fontId="44" fillId="34" borderId="183" xfId="0" applyNumberFormat="1" applyFont="1" applyFill="1" applyBorder="1" applyAlignment="1" applyProtection="1">
      <alignment horizontal="center" vertical="center" wrapText="1"/>
    </xf>
    <xf numFmtId="168" fontId="40" fillId="34" borderId="5" xfId="0" applyNumberFormat="1" applyFont="1" applyFill="1" applyBorder="1" applyAlignment="1" applyProtection="1">
      <alignment horizontal="center" vertical="center" wrapText="1"/>
    </xf>
    <xf numFmtId="168" fontId="44" fillId="36" borderId="183" xfId="0" applyNumberFormat="1" applyFont="1" applyFill="1" applyBorder="1" applyAlignment="1" applyProtection="1">
      <alignment horizontal="center" vertical="center" wrapText="1"/>
    </xf>
    <xf numFmtId="168" fontId="40" fillId="38" borderId="12" xfId="0" applyNumberFormat="1" applyFont="1" applyFill="1" applyBorder="1" applyAlignment="1" applyProtection="1">
      <alignment horizontal="center" vertical="center"/>
    </xf>
    <xf numFmtId="168" fontId="59" fillId="38" borderId="177" xfId="0" applyNumberFormat="1" applyFont="1" applyFill="1" applyBorder="1" applyAlignment="1" applyProtection="1">
      <alignment horizontal="center" vertical="center"/>
    </xf>
    <xf numFmtId="168" fontId="44" fillId="40" borderId="2" xfId="0" applyNumberFormat="1" applyFont="1" applyFill="1" applyBorder="1" applyAlignment="1" applyProtection="1">
      <alignment horizontal="center" vertical="center" wrapText="1"/>
    </xf>
    <xf numFmtId="168" fontId="44" fillId="40" borderId="12" xfId="0" applyNumberFormat="1" applyFont="1" applyFill="1" applyBorder="1" applyAlignment="1" applyProtection="1">
      <alignment horizontal="center" vertical="center" wrapText="1"/>
    </xf>
    <xf numFmtId="168" fontId="51" fillId="40" borderId="51" xfId="0" applyNumberFormat="1" applyFont="1" applyFill="1" applyBorder="1" applyAlignment="1">
      <alignment horizontal="center" vertical="center"/>
    </xf>
    <xf numFmtId="168" fontId="51" fillId="40" borderId="3" xfId="0" applyNumberFormat="1" applyFont="1" applyFill="1" applyBorder="1" applyAlignment="1">
      <alignment horizontal="center" vertical="center"/>
    </xf>
    <xf numFmtId="168" fontId="51" fillId="40" borderId="2" xfId="0" applyNumberFormat="1" applyFont="1" applyFill="1" applyBorder="1" applyAlignment="1">
      <alignment horizontal="center" vertical="center"/>
    </xf>
    <xf numFmtId="168" fontId="40" fillId="38" borderId="2" xfId="0" applyNumberFormat="1" applyFont="1" applyFill="1" applyBorder="1" applyAlignment="1" applyProtection="1">
      <alignment horizontal="center" vertical="center"/>
    </xf>
    <xf numFmtId="168" fontId="40" fillId="38" borderId="165" xfId="0" applyNumberFormat="1" applyFont="1" applyFill="1" applyBorder="1" applyAlignment="1" applyProtection="1">
      <alignment horizontal="center" vertical="center"/>
    </xf>
    <xf numFmtId="168" fontId="51" fillId="38" borderId="94" xfId="0" applyNumberFormat="1" applyFont="1" applyFill="1" applyBorder="1" applyAlignment="1">
      <alignment horizontal="center" vertical="center"/>
    </xf>
    <xf numFmtId="168" fontId="51" fillId="38" borderId="95" xfId="0" applyNumberFormat="1" applyFont="1" applyFill="1" applyBorder="1" applyAlignment="1">
      <alignment horizontal="center" vertical="center"/>
    </xf>
    <xf numFmtId="168" fontId="51" fillId="38" borderId="2" xfId="0" applyNumberFormat="1" applyFont="1" applyFill="1" applyBorder="1" applyAlignment="1">
      <alignment horizontal="center" vertical="center"/>
    </xf>
    <xf numFmtId="188" fontId="94" fillId="0" borderId="115" xfId="7" applyNumberFormat="1" applyFont="1" applyBorder="1" applyAlignment="1">
      <alignment vertical="center"/>
    </xf>
    <xf numFmtId="4" fontId="94" fillId="0" borderId="84" xfId="7" applyNumberFormat="1" applyFont="1" applyBorder="1" applyAlignment="1">
      <alignment vertical="center"/>
    </xf>
    <xf numFmtId="188" fontId="94" fillId="0" borderId="12" xfId="7" applyNumberFormat="1" applyFont="1" applyBorder="1" applyAlignment="1">
      <alignment vertical="center"/>
    </xf>
    <xf numFmtId="4" fontId="94" fillId="0" borderId="2" xfId="7" applyNumberFormat="1" applyFont="1" applyBorder="1" applyAlignment="1">
      <alignment vertical="center"/>
    </xf>
    <xf numFmtId="0" fontId="94" fillId="0" borderId="12" xfId="7" applyFont="1" applyBorder="1" applyAlignment="1">
      <alignment horizontal="center" vertical="center" wrapText="1"/>
    </xf>
    <xf numFmtId="0" fontId="94" fillId="0" borderId="2" xfId="7" applyFont="1" applyBorder="1" applyAlignment="1">
      <alignment horizontal="center" vertical="center" wrapText="1"/>
    </xf>
    <xf numFmtId="1" fontId="91" fillId="0" borderId="0" xfId="7" applyNumberFormat="1" applyFont="1" applyAlignment="1">
      <alignment vertical="center"/>
    </xf>
    <xf numFmtId="168" fontId="7" fillId="37" borderId="164" xfId="0" applyNumberFormat="1" applyFont="1" applyFill="1" applyBorder="1" applyAlignment="1">
      <alignment horizontal="center" vertical="center"/>
    </xf>
    <xf numFmtId="168" fontId="7" fillId="37" borderId="5" xfId="0" applyNumberFormat="1" applyFont="1" applyFill="1" applyBorder="1" applyAlignment="1">
      <alignment horizontal="center" vertical="center"/>
    </xf>
    <xf numFmtId="168" fontId="7" fillId="37" borderId="6" xfId="0" applyNumberFormat="1" applyFont="1" applyFill="1" applyBorder="1" applyAlignment="1">
      <alignment horizontal="center" vertical="center"/>
    </xf>
    <xf numFmtId="168" fontId="7" fillId="37" borderId="23" xfId="0" applyNumberFormat="1" applyFont="1" applyFill="1" applyBorder="1" applyAlignment="1">
      <alignment horizontal="center" vertical="center"/>
    </xf>
    <xf numFmtId="168" fontId="51" fillId="37" borderId="6" xfId="0" applyNumberFormat="1" applyFont="1" applyFill="1" applyBorder="1" applyAlignment="1">
      <alignment horizontal="center" vertical="center"/>
    </xf>
    <xf numFmtId="168" fontId="51" fillId="37" borderId="5" xfId="0" applyNumberFormat="1" applyFont="1" applyFill="1" applyBorder="1" applyAlignment="1">
      <alignment horizontal="center" vertical="center"/>
    </xf>
    <xf numFmtId="168" fontId="7" fillId="37" borderId="164" xfId="0" applyNumberFormat="1" applyFont="1" applyFill="1" applyBorder="1" applyAlignment="1" applyProtection="1">
      <alignment horizontal="center" vertical="center" wrapText="1"/>
    </xf>
    <xf numFmtId="168" fontId="44" fillId="29" borderId="5" xfId="0" applyNumberFormat="1" applyFont="1" applyFill="1" applyBorder="1" applyAlignment="1" applyProtection="1">
      <alignment horizontal="center" vertical="center" wrapText="1"/>
    </xf>
    <xf numFmtId="168" fontId="7" fillId="29" borderId="164" xfId="0" applyNumberFormat="1" applyFont="1" applyFill="1" applyBorder="1" applyAlignment="1" applyProtection="1">
      <alignment horizontal="center" vertical="center" wrapText="1"/>
    </xf>
    <xf numFmtId="168" fontId="7" fillId="29" borderId="5" xfId="0" applyNumberFormat="1" applyFont="1" applyFill="1" applyBorder="1" applyAlignment="1">
      <alignment horizontal="center" vertical="center" wrapText="1"/>
    </xf>
    <xf numFmtId="168" fontId="7" fillId="29" borderId="6" xfId="0" applyNumberFormat="1" applyFont="1" applyFill="1" applyBorder="1" applyAlignment="1">
      <alignment horizontal="center" vertical="center" wrapText="1"/>
    </xf>
    <xf numFmtId="168" fontId="7" fillId="29" borderId="5" xfId="0" applyNumberFormat="1" applyFont="1" applyFill="1" applyBorder="1" applyAlignment="1">
      <alignment horizontal="center" vertical="center"/>
    </xf>
    <xf numFmtId="168" fontId="51" fillId="29" borderId="5" xfId="0" applyNumberFormat="1" applyFont="1" applyFill="1" applyBorder="1" applyAlignment="1">
      <alignment horizontal="center" vertical="center"/>
    </xf>
    <xf numFmtId="168" fontId="7" fillId="29" borderId="45" xfId="0" applyNumberFormat="1" applyFont="1" applyFill="1" applyBorder="1" applyAlignment="1">
      <alignment horizontal="center" vertical="center" wrapText="1"/>
    </xf>
    <xf numFmtId="168" fontId="7" fillId="29" borderId="6" xfId="0" applyNumberFormat="1" applyFont="1" applyFill="1" applyBorder="1" applyAlignment="1">
      <alignment horizontal="center" vertical="center"/>
    </xf>
    <xf numFmtId="168" fontId="7" fillId="29" borderId="4" xfId="0" applyNumberFormat="1" applyFont="1" applyFill="1" applyBorder="1" applyAlignment="1">
      <alignment horizontal="center" vertical="center" wrapText="1"/>
    </xf>
    <xf numFmtId="168" fontId="51" fillId="0" borderId="9" xfId="0" applyNumberFormat="1" applyFont="1" applyFill="1" applyBorder="1" applyAlignment="1">
      <alignment horizontal="center" vertical="center"/>
    </xf>
    <xf numFmtId="168" fontId="51" fillId="40" borderId="161" xfId="0" applyNumberFormat="1" applyFont="1" applyFill="1" applyBorder="1" applyAlignment="1">
      <alignment horizontal="center" vertical="center"/>
    </xf>
    <xf numFmtId="168" fontId="51" fillId="0" borderId="162" xfId="0" applyNumberFormat="1" applyFont="1" applyFill="1" applyBorder="1" applyAlignment="1">
      <alignment horizontal="center" vertical="center"/>
    </xf>
    <xf numFmtId="168" fontId="97" fillId="0" borderId="91" xfId="0" applyNumberFormat="1" applyFont="1" applyFill="1" applyBorder="1" applyAlignment="1">
      <alignment horizontal="center" vertical="center"/>
    </xf>
    <xf numFmtId="0" fontId="73" fillId="0" borderId="0" xfId="0" applyFont="1" applyAlignment="1">
      <alignment horizontal="right"/>
    </xf>
    <xf numFmtId="1" fontId="73" fillId="0" borderId="0" xfId="0" applyNumberFormat="1" applyFont="1"/>
    <xf numFmtId="2" fontId="73" fillId="0" borderId="0" xfId="0" applyNumberFormat="1" applyFont="1"/>
    <xf numFmtId="0" fontId="73" fillId="0" borderId="189" xfId="0" applyFont="1" applyBorder="1"/>
    <xf numFmtId="0" fontId="73" fillId="0" borderId="90" xfId="0" applyFont="1" applyBorder="1"/>
    <xf numFmtId="0" fontId="73" fillId="0" borderId="190" xfId="0" applyFont="1" applyBorder="1"/>
    <xf numFmtId="4" fontId="94" fillId="30" borderId="13" xfId="16" applyNumberFormat="1" applyFont="1" applyFill="1" applyBorder="1" applyAlignment="1">
      <alignment vertical="center"/>
    </xf>
    <xf numFmtId="4" fontId="94" fillId="30" borderId="2" xfId="16" applyNumberFormat="1" applyFont="1" applyFill="1" applyBorder="1" applyAlignment="1">
      <alignment vertical="center"/>
    </xf>
    <xf numFmtId="0" fontId="94" fillId="0" borderId="16" xfId="7" applyFont="1" applyBorder="1" applyAlignment="1">
      <alignment horizontal="left" vertical="center" indent="1"/>
    </xf>
    <xf numFmtId="4" fontId="94" fillId="0" borderId="13" xfId="16" applyNumberFormat="1" applyFont="1" applyFill="1" applyBorder="1" applyAlignment="1">
      <alignment vertical="center"/>
    </xf>
    <xf numFmtId="1" fontId="94" fillId="0" borderId="16" xfId="14" applyNumberFormat="1" applyFont="1" applyFill="1" applyBorder="1" applyAlignment="1" applyProtection="1">
      <alignment horizontal="left" vertical="center" indent="1"/>
    </xf>
    <xf numFmtId="4" fontId="94" fillId="0" borderId="77" xfId="16" applyNumberFormat="1" applyFont="1" applyFill="1" applyBorder="1" applyAlignment="1">
      <alignment vertical="center"/>
    </xf>
    <xf numFmtId="4" fontId="94" fillId="0" borderId="2" xfId="16" applyNumberFormat="1" applyFont="1" applyBorder="1" applyAlignment="1">
      <alignment vertical="center"/>
    </xf>
    <xf numFmtId="4" fontId="94" fillId="30" borderId="77" xfId="16" applyNumberFormat="1" applyFont="1" applyFill="1" applyBorder="1" applyAlignment="1">
      <alignment vertical="center"/>
    </xf>
    <xf numFmtId="4" fontId="94" fillId="0" borderId="13" xfId="16" applyNumberFormat="1" applyFont="1" applyBorder="1" applyAlignment="1">
      <alignment vertical="center"/>
    </xf>
    <xf numFmtId="1" fontId="94" fillId="0" borderId="16" xfId="14" applyNumberFormat="1" applyFont="1" applyFill="1" applyBorder="1" applyAlignment="1" applyProtection="1">
      <alignment horizontal="left" vertical="center" wrapText="1"/>
    </xf>
    <xf numFmtId="4" fontId="94" fillId="0" borderId="14" xfId="16" applyNumberFormat="1" applyFont="1" applyBorder="1" applyAlignment="1">
      <alignment vertical="center"/>
    </xf>
    <xf numFmtId="43" fontId="94" fillId="0" borderId="0" xfId="5" applyFont="1" applyFill="1" applyBorder="1" applyAlignment="1">
      <alignment vertical="center"/>
    </xf>
    <xf numFmtId="43" fontId="94" fillId="0" borderId="0" xfId="5" applyFont="1" applyFill="1" applyAlignment="1">
      <alignment vertical="center"/>
    </xf>
    <xf numFmtId="186" fontId="94" fillId="0" borderId="0" xfId="5" applyNumberFormat="1" applyFont="1" applyFill="1" applyAlignment="1">
      <alignment vertical="center"/>
    </xf>
    <xf numFmtId="0" fontId="91" fillId="0" borderId="168" xfId="7" applyFont="1" applyBorder="1" applyAlignment="1">
      <alignment horizontal="center" vertical="center"/>
    </xf>
    <xf numFmtId="0" fontId="94" fillId="0" borderId="53" xfId="7" applyFont="1" applyBorder="1" applyAlignment="1">
      <alignment horizontal="center" vertical="center" wrapText="1"/>
    </xf>
    <xf numFmtId="187" fontId="94" fillId="0" borderId="53" xfId="7" applyNumberFormat="1" applyFont="1" applyBorder="1" applyAlignment="1">
      <alignment vertical="center"/>
    </xf>
    <xf numFmtId="187" fontId="94" fillId="0" borderId="12" xfId="7" applyNumberFormat="1" applyFont="1" applyBorder="1" applyAlignment="1">
      <alignment vertical="center"/>
    </xf>
    <xf numFmtId="4" fontId="94" fillId="30" borderId="5" xfId="16" applyNumberFormat="1" applyFont="1" applyFill="1" applyBorder="1" applyAlignment="1">
      <alignment vertical="center"/>
    </xf>
    <xf numFmtId="4" fontId="94" fillId="0" borderId="5" xfId="16" applyNumberFormat="1" applyFont="1" applyFill="1" applyBorder="1" applyAlignment="1">
      <alignment vertical="center"/>
    </xf>
    <xf numFmtId="187" fontId="94" fillId="30" borderId="12" xfId="16" applyNumberFormat="1" applyFont="1" applyFill="1" applyBorder="1" applyAlignment="1">
      <alignment vertical="center"/>
    </xf>
    <xf numFmtId="187" fontId="94" fillId="0" borderId="167" xfId="7" applyNumberFormat="1" applyFont="1" applyBorder="1" applyAlignment="1">
      <alignment vertical="center"/>
    </xf>
    <xf numFmtId="4" fontId="94" fillId="30" borderId="14" xfId="16" applyNumberFormat="1" applyFont="1" applyFill="1" applyBorder="1" applyAlignment="1">
      <alignment vertical="center"/>
    </xf>
    <xf numFmtId="4" fontId="94" fillId="30" borderId="84" xfId="16" applyNumberFormat="1" applyFont="1" applyFill="1" applyBorder="1" applyAlignment="1">
      <alignment vertical="center"/>
    </xf>
    <xf numFmtId="187" fontId="94" fillId="30" borderId="115" xfId="16" applyNumberFormat="1" applyFont="1" applyFill="1" applyBorder="1" applyAlignment="1">
      <alignment vertical="center"/>
    </xf>
    <xf numFmtId="0" fontId="83" fillId="0" borderId="173" xfId="0" applyFont="1" applyBorder="1" applyAlignment="1">
      <alignment horizontal="center" vertical="center"/>
    </xf>
    <xf numFmtId="43" fontId="73" fillId="0" borderId="14" xfId="5" applyFont="1" applyFill="1" applyBorder="1" applyAlignment="1">
      <alignment horizontal="center" vertical="center" wrapText="1"/>
    </xf>
    <xf numFmtId="43" fontId="73" fillId="0" borderId="84" xfId="5" applyFont="1" applyFill="1" applyBorder="1" applyAlignment="1">
      <alignment horizontal="center" vertical="center" wrapText="1"/>
    </xf>
    <xf numFmtId="182" fontId="73" fillId="0" borderId="115" xfId="5" applyNumberFormat="1" applyFont="1" applyFill="1" applyBorder="1" applyAlignment="1">
      <alignment horizontal="center" vertical="center" wrapText="1"/>
    </xf>
    <xf numFmtId="43" fontId="73" fillId="0" borderId="13" xfId="5" applyFont="1" applyFill="1" applyBorder="1" applyAlignment="1">
      <alignment horizontal="center" vertical="center" wrapText="1"/>
    </xf>
    <xf numFmtId="182" fontId="73" fillId="0" borderId="12" xfId="5" applyNumberFormat="1" applyFont="1" applyFill="1" applyBorder="1" applyAlignment="1">
      <alignment horizontal="center" vertical="center" wrapText="1"/>
    </xf>
    <xf numFmtId="182" fontId="73" fillId="0" borderId="22" xfId="5" applyNumberFormat="1" applyFont="1" applyFill="1" applyBorder="1" applyAlignment="1">
      <alignment horizontal="center" vertical="center"/>
    </xf>
    <xf numFmtId="182" fontId="73" fillId="0" borderId="24" xfId="5" applyNumberFormat="1" applyFont="1" applyFill="1" applyBorder="1" applyAlignment="1">
      <alignment horizontal="center" vertical="center"/>
    </xf>
    <xf numFmtId="43" fontId="73" fillId="0" borderId="24" xfId="5" applyFont="1" applyFill="1" applyBorder="1" applyAlignment="1">
      <alignment horizontal="center" vertical="center"/>
    </xf>
    <xf numFmtId="43" fontId="73" fillId="0" borderId="79" xfId="5" applyFont="1" applyFill="1" applyBorder="1" applyAlignment="1">
      <alignment horizontal="center" vertical="center"/>
    </xf>
    <xf numFmtId="182" fontId="73" fillId="0" borderId="90" xfId="5" applyNumberFormat="1" applyFont="1" applyFill="1" applyBorder="1" applyAlignment="1">
      <alignment horizontal="center" vertical="center"/>
    </xf>
    <xf numFmtId="182" fontId="73" fillId="0" borderId="91" xfId="5" applyNumberFormat="1" applyFont="1" applyFill="1" applyBorder="1" applyAlignment="1">
      <alignment horizontal="center" vertical="center"/>
    </xf>
    <xf numFmtId="182" fontId="73" fillId="0" borderId="83" xfId="5" applyNumberFormat="1" applyFont="1" applyFill="1" applyBorder="1" applyAlignment="1">
      <alignment horizontal="center" vertical="center"/>
    </xf>
    <xf numFmtId="0" fontId="86" fillId="0" borderId="9" xfId="0" applyFont="1" applyBorder="1" applyAlignment="1">
      <alignment horizontal="center" vertical="center"/>
    </xf>
    <xf numFmtId="43" fontId="99" fillId="0" borderId="16" xfId="5" applyFont="1" applyFill="1" applyBorder="1" applyAlignment="1">
      <alignment vertical="center"/>
    </xf>
    <xf numFmtId="43" fontId="99" fillId="0" borderId="191" xfId="5" applyFont="1" applyFill="1" applyBorder="1" applyAlignment="1">
      <alignment vertical="center"/>
    </xf>
    <xf numFmtId="179" fontId="99" fillId="0" borderId="91" xfId="5" applyNumberFormat="1" applyFont="1" applyFill="1" applyBorder="1" applyAlignment="1">
      <alignment vertical="center"/>
    </xf>
    <xf numFmtId="179" fontId="99" fillId="0" borderId="83" xfId="5" applyNumberFormat="1" applyFont="1" applyFill="1" applyBorder="1" applyAlignment="1">
      <alignment vertical="center"/>
    </xf>
    <xf numFmtId="0" fontId="100" fillId="23" borderId="0" xfId="0" applyFont="1" applyFill="1"/>
    <xf numFmtId="166" fontId="0" fillId="0" borderId="0" xfId="0" applyNumberFormat="1"/>
    <xf numFmtId="0" fontId="33" fillId="0" borderId="168" xfId="0" applyFont="1" applyBorder="1" applyAlignment="1">
      <alignment vertical="center"/>
    </xf>
    <xf numFmtId="168" fontId="7" fillId="0" borderId="2" xfId="0" applyNumberFormat="1" applyFont="1" applyFill="1" applyBorder="1" applyAlignment="1">
      <alignment horizontal="center" vertical="center"/>
    </xf>
    <xf numFmtId="0" fontId="16" fillId="20" borderId="158" xfId="0" applyFont="1" applyFill="1" applyBorder="1"/>
    <xf numFmtId="0" fontId="0" fillId="18" borderId="186" xfId="0" applyFill="1" applyBorder="1"/>
    <xf numFmtId="0" fontId="0" fillId="18" borderId="189" xfId="0" applyFill="1" applyBorder="1"/>
    <xf numFmtId="0" fontId="21" fillId="20" borderId="3" xfId="0" applyFont="1" applyFill="1" applyBorder="1" applyAlignment="1">
      <alignment horizontal="center" wrapText="1"/>
    </xf>
    <xf numFmtId="168" fontId="51" fillId="0" borderId="22" xfId="0" applyNumberFormat="1" applyFont="1" applyFill="1" applyBorder="1" applyAlignment="1">
      <alignment horizontal="center" vertical="center"/>
    </xf>
    <xf numFmtId="168" fontId="56" fillId="0" borderId="22" xfId="0" applyNumberFormat="1" applyFont="1" applyFill="1" applyBorder="1" applyAlignment="1">
      <alignment horizontal="center" vertical="center" wrapText="1"/>
    </xf>
    <xf numFmtId="0" fontId="104" fillId="42" borderId="199" xfId="45" applyFont="1" applyFill="1" applyBorder="1" applyAlignment="1">
      <alignment horizontal="center" vertical="center" wrapText="1"/>
    </xf>
    <xf numFmtId="0" fontId="58" fillId="0" borderId="0" xfId="0" applyFont="1" applyAlignment="1">
      <alignment horizontal="center" vertical="center"/>
    </xf>
    <xf numFmtId="0" fontId="83" fillId="0" borderId="0" xfId="0" applyFont="1" applyAlignment="1">
      <alignment horizontal="left" wrapText="1" shrinkToFit="1"/>
    </xf>
    <xf numFmtId="0" fontId="103" fillId="18" borderId="0" xfId="0" applyFont="1" applyFill="1"/>
    <xf numFmtId="0" fontId="106" fillId="18" borderId="0" xfId="0" applyFont="1" applyFill="1" applyAlignment="1">
      <alignment vertical="center"/>
    </xf>
    <xf numFmtId="0" fontId="99" fillId="18" borderId="0" xfId="0" applyFont="1" applyFill="1"/>
    <xf numFmtId="191" fontId="99" fillId="18" borderId="198" xfId="0" applyNumberFormat="1" applyFont="1" applyFill="1" applyBorder="1" applyAlignment="1">
      <alignment horizontal="left" vertical="center" wrapText="1"/>
    </xf>
    <xf numFmtId="173" fontId="99" fillId="18" borderId="198" xfId="0" applyNumberFormat="1" applyFont="1" applyFill="1" applyBorder="1" applyAlignment="1">
      <alignment horizontal="center" vertical="center" wrapText="1"/>
    </xf>
    <xf numFmtId="191" fontId="99" fillId="18" borderId="0" xfId="0" applyNumberFormat="1" applyFont="1" applyFill="1" applyAlignment="1">
      <alignment horizontal="left" vertical="center" wrapText="1"/>
    </xf>
    <xf numFmtId="173" fontId="99" fillId="18" borderId="0" xfId="0" applyNumberFormat="1" applyFont="1" applyFill="1" applyAlignment="1">
      <alignment horizontal="center" vertical="center" wrapText="1"/>
    </xf>
    <xf numFmtId="191" fontId="99" fillId="18" borderId="197" xfId="0" applyNumberFormat="1" applyFont="1" applyFill="1" applyBorder="1" applyAlignment="1">
      <alignment horizontal="left" vertical="center" wrapText="1"/>
    </xf>
    <xf numFmtId="173" fontId="99" fillId="18" borderId="197" xfId="0" applyNumberFormat="1" applyFont="1" applyFill="1" applyBorder="1" applyAlignment="1">
      <alignment horizontal="center" vertical="center" wrapText="1"/>
    </xf>
    <xf numFmtId="0" fontId="110" fillId="0" borderId="0" xfId="0" applyFont="1"/>
    <xf numFmtId="0" fontId="58" fillId="0" borderId="0" xfId="0" applyFont="1"/>
    <xf numFmtId="180" fontId="110" fillId="0" borderId="0" xfId="0" applyNumberFormat="1" applyFont="1"/>
    <xf numFmtId="0" fontId="91" fillId="0" borderId="0" xfId="6" applyFont="1"/>
    <xf numFmtId="0" fontId="73" fillId="0" borderId="0" xfId="6" applyFont="1"/>
    <xf numFmtId="0" fontId="83" fillId="0" borderId="0" xfId="6" applyFont="1"/>
    <xf numFmtId="0" fontId="83" fillId="0" borderId="2" xfId="6" applyFont="1" applyBorder="1" applyAlignment="1">
      <alignment horizontal="center"/>
    </xf>
    <xf numFmtId="0" fontId="73" fillId="0" borderId="8" xfId="6" applyFont="1" applyBorder="1" applyAlignment="1">
      <alignment horizontal="center" vertical="center" wrapText="1"/>
    </xf>
    <xf numFmtId="0" fontId="73" fillId="0" borderId="159" xfId="6" applyFont="1" applyBorder="1" applyAlignment="1">
      <alignment horizontal="center" vertical="center" wrapText="1"/>
    </xf>
    <xf numFmtId="0" fontId="73" fillId="0" borderId="22" xfId="6" applyFont="1" applyBorder="1"/>
    <xf numFmtId="0" fontId="73" fillId="0" borderId="189" xfId="6" applyFont="1" applyBorder="1"/>
    <xf numFmtId="181" fontId="73" fillId="0" borderId="24" xfId="18" applyNumberFormat="1" applyFont="1" applyFill="1" applyBorder="1" applyAlignment="1">
      <alignment horizontal="center"/>
    </xf>
    <xf numFmtId="181" fontId="73" fillId="0" borderId="36" xfId="18" applyNumberFormat="1" applyFont="1" applyFill="1" applyBorder="1" applyAlignment="1">
      <alignment horizontal="center"/>
    </xf>
    <xf numFmtId="181" fontId="73" fillId="0" borderId="0" xfId="6" applyNumberFormat="1" applyFont="1"/>
    <xf numFmtId="0" fontId="98" fillId="0" borderId="0" xfId="6" applyFont="1"/>
    <xf numFmtId="181" fontId="73" fillId="0" borderId="24" xfId="12" applyNumberFormat="1" applyFont="1" applyFill="1" applyBorder="1"/>
    <xf numFmtId="181" fontId="73" fillId="0" borderId="36" xfId="12" applyNumberFormat="1" applyFont="1" applyFill="1" applyBorder="1"/>
    <xf numFmtId="181" fontId="73" fillId="0" borderId="3" xfId="18" applyNumberFormat="1" applyFont="1" applyFill="1" applyBorder="1" applyAlignment="1">
      <alignment horizontal="center"/>
    </xf>
    <xf numFmtId="181" fontId="73" fillId="0" borderId="164" xfId="18" applyNumberFormat="1" applyFont="1" applyFill="1" applyBorder="1" applyAlignment="1">
      <alignment horizontal="center"/>
    </xf>
    <xf numFmtId="0" fontId="83" fillId="0" borderId="0" xfId="6" applyFont="1" applyAlignment="1">
      <alignment horizontal="center"/>
    </xf>
    <xf numFmtId="0" fontId="86" fillId="0" borderId="2" xfId="6" applyFont="1" applyBorder="1" applyAlignment="1">
      <alignment horizontal="center" vertical="center" wrapText="1"/>
    </xf>
    <xf numFmtId="2" fontId="73" fillId="0" borderId="2" xfId="6" applyNumberFormat="1" applyFont="1" applyBorder="1" applyAlignment="1">
      <alignment horizontal="center" vertical="center"/>
    </xf>
    <xf numFmtId="0" fontId="73" fillId="28" borderId="2" xfId="7" applyFont="1" applyFill="1" applyBorder="1" applyAlignment="1">
      <alignment horizontal="center" vertical="center"/>
    </xf>
    <xf numFmtId="0" fontId="73" fillId="28" borderId="12" xfId="7" applyFont="1" applyFill="1" applyBorder="1" applyAlignment="1">
      <alignment horizontal="center" vertical="center"/>
    </xf>
    <xf numFmtId="43" fontId="73" fillId="0" borderId="187" xfId="5" applyFont="1" applyBorder="1" applyAlignment="1">
      <alignment vertical="center"/>
    </xf>
    <xf numFmtId="43" fontId="73" fillId="0" borderId="3" xfId="5" applyFont="1" applyBorder="1" applyAlignment="1">
      <alignment vertical="center"/>
    </xf>
    <xf numFmtId="182" fontId="73" fillId="0" borderId="51" xfId="5" applyNumberFormat="1" applyFont="1" applyBorder="1" applyAlignment="1">
      <alignment vertical="center"/>
    </xf>
    <xf numFmtId="43" fontId="73" fillId="0" borderId="77" xfId="5" applyFont="1" applyBorder="1" applyAlignment="1">
      <alignment vertical="center"/>
    </xf>
    <xf numFmtId="43" fontId="73" fillId="0" borderId="2" xfId="5" applyFont="1" applyBorder="1" applyAlignment="1">
      <alignment vertical="center"/>
    </xf>
    <xf numFmtId="182" fontId="73" fillId="0" borderId="12" xfId="5" applyNumberFormat="1" applyFont="1" applyFill="1" applyBorder="1" applyAlignment="1">
      <alignment vertical="center" wrapText="1"/>
    </xf>
    <xf numFmtId="1" fontId="73" fillId="0" borderId="8" xfId="5" applyNumberFormat="1" applyFont="1" applyFill="1" applyBorder="1" applyAlignment="1" applyProtection="1">
      <alignment horizontal="left" vertical="center" wrapText="1"/>
    </xf>
    <xf numFmtId="43" fontId="73" fillId="0" borderId="178" xfId="5" applyFont="1" applyFill="1" applyBorder="1" applyAlignment="1" applyProtection="1">
      <alignment vertical="center" wrapText="1"/>
    </xf>
    <xf numFmtId="43" fontId="73" fillId="0" borderId="22" xfId="5" applyFont="1" applyBorder="1" applyAlignment="1">
      <alignment vertical="center"/>
    </xf>
    <xf numFmtId="182" fontId="73" fillId="0" borderId="90" xfId="5" applyNumberFormat="1" applyFont="1" applyBorder="1" applyAlignment="1">
      <alignment vertical="center"/>
    </xf>
    <xf numFmtId="43" fontId="73" fillId="0" borderId="67" xfId="5" applyFont="1" applyBorder="1" applyAlignment="1">
      <alignment vertical="center"/>
    </xf>
    <xf numFmtId="43" fontId="73" fillId="0" borderId="24" xfId="5" applyFont="1" applyBorder="1" applyAlignment="1">
      <alignment vertical="center"/>
    </xf>
    <xf numFmtId="182" fontId="73" fillId="0" borderId="91" xfId="5" applyNumberFormat="1" applyFont="1" applyBorder="1" applyAlignment="1">
      <alignment vertical="center"/>
    </xf>
    <xf numFmtId="43" fontId="73" fillId="0" borderId="77" xfId="5" applyFont="1" applyFill="1" applyBorder="1" applyAlignment="1">
      <alignment vertical="center"/>
    </xf>
    <xf numFmtId="43" fontId="73" fillId="0" borderId="2" xfId="5" applyFont="1" applyFill="1" applyBorder="1" applyAlignment="1">
      <alignment vertical="center"/>
    </xf>
    <xf numFmtId="182" fontId="73" fillId="0" borderId="12" xfId="5" applyNumberFormat="1" applyFont="1" applyFill="1" applyBorder="1" applyAlignment="1">
      <alignment vertical="center"/>
    </xf>
    <xf numFmtId="43" fontId="73" fillId="0" borderId="178" xfId="5" applyFont="1" applyFill="1" applyBorder="1" applyAlignment="1">
      <alignment vertical="center"/>
    </xf>
    <xf numFmtId="43" fontId="73" fillId="0" borderId="22" xfId="5" applyFont="1" applyFill="1" applyBorder="1" applyAlignment="1">
      <alignment vertical="center"/>
    </xf>
    <xf numFmtId="182" fontId="73" fillId="0" borderId="90" xfId="5" applyNumberFormat="1" applyFont="1" applyFill="1" applyBorder="1" applyAlignment="1">
      <alignment vertical="center"/>
    </xf>
    <xf numFmtId="43" fontId="73" fillId="0" borderId="67" xfId="5" applyFont="1" applyFill="1" applyBorder="1" applyAlignment="1">
      <alignment vertical="center"/>
    </xf>
    <xf numFmtId="43" fontId="73" fillId="0" borderId="24" xfId="5" applyFont="1" applyFill="1" applyBorder="1" applyAlignment="1">
      <alignment vertical="center"/>
    </xf>
    <xf numFmtId="182" fontId="73" fillId="0" borderId="91" xfId="5" applyNumberFormat="1" applyFont="1" applyFill="1" applyBorder="1" applyAlignment="1">
      <alignment vertical="center"/>
    </xf>
    <xf numFmtId="43" fontId="73" fillId="0" borderId="187" xfId="5" applyFont="1" applyFill="1" applyBorder="1" applyAlignment="1">
      <alignment vertical="center"/>
    </xf>
    <xf numFmtId="43" fontId="73" fillId="0" borderId="3" xfId="5" applyFont="1" applyFill="1" applyBorder="1" applyAlignment="1">
      <alignment vertical="center"/>
    </xf>
    <xf numFmtId="182" fontId="73" fillId="0" borderId="51" xfId="5" applyNumberFormat="1" applyFont="1" applyFill="1" applyBorder="1" applyAlignment="1">
      <alignment vertical="center"/>
    </xf>
    <xf numFmtId="182" fontId="111" fillId="0" borderId="90" xfId="5" applyNumberFormat="1" applyFont="1" applyFill="1" applyBorder="1" applyAlignment="1">
      <alignment vertical="center"/>
    </xf>
    <xf numFmtId="43" fontId="73" fillId="0" borderId="63" xfId="5" applyFont="1" applyFill="1" applyBorder="1" applyAlignment="1">
      <alignment vertical="center"/>
    </xf>
    <xf numFmtId="43" fontId="73" fillId="0" borderId="79" xfId="5" applyFont="1" applyFill="1" applyBorder="1" applyAlignment="1">
      <alignment vertical="center"/>
    </xf>
    <xf numFmtId="182" fontId="111" fillId="0" borderId="83" xfId="5" applyNumberFormat="1" applyFont="1" applyFill="1" applyBorder="1" applyAlignment="1">
      <alignment vertical="center"/>
    </xf>
    <xf numFmtId="168" fontId="47" fillId="0" borderId="0" xfId="0" applyNumberFormat="1" applyFont="1" applyAlignment="1">
      <alignment horizontal="center" vertical="center"/>
    </xf>
    <xf numFmtId="0" fontId="46" fillId="0" borderId="0" xfId="0" applyFont="1" applyAlignment="1">
      <alignment horizontal="center"/>
    </xf>
    <xf numFmtId="168" fontId="7" fillId="22" borderId="47" xfId="0" applyNumberFormat="1" applyFont="1" applyFill="1" applyBorder="1" applyAlignment="1">
      <alignment horizontal="center" vertical="center"/>
    </xf>
    <xf numFmtId="168" fontId="7" fillId="0" borderId="159" xfId="0" applyNumberFormat="1" applyFont="1" applyBorder="1" applyAlignment="1">
      <alignment horizontal="center" vertical="center"/>
    </xf>
    <xf numFmtId="168" fontId="7" fillId="0" borderId="4" xfId="0" applyNumberFormat="1" applyFont="1" applyBorder="1" applyAlignment="1">
      <alignment horizontal="center" vertical="center"/>
    </xf>
    <xf numFmtId="168" fontId="7" fillId="0" borderId="90" xfId="0" applyNumberFormat="1" applyFont="1" applyBorder="1" applyAlignment="1">
      <alignment horizontal="center" vertical="center"/>
    </xf>
    <xf numFmtId="168" fontId="7" fillId="0" borderId="36" xfId="0" applyNumberFormat="1" applyFont="1" applyBorder="1" applyAlignment="1">
      <alignment horizontal="center" vertical="center"/>
    </xf>
    <xf numFmtId="168" fontId="38" fillId="0" borderId="39" xfId="0" applyNumberFormat="1" applyFont="1" applyBorder="1" applyAlignment="1">
      <alignment horizontal="center" vertical="center"/>
    </xf>
    <xf numFmtId="168" fontId="7" fillId="0" borderId="44" xfId="0" applyNumberFormat="1" applyFont="1" applyBorder="1" applyAlignment="1">
      <alignment horizontal="center" vertical="center"/>
    </xf>
    <xf numFmtId="168" fontId="38" fillId="0" borderId="46" xfId="0" applyNumberFormat="1" applyFont="1" applyBorder="1" applyAlignment="1">
      <alignment horizontal="center" vertical="center"/>
    </xf>
    <xf numFmtId="168" fontId="38" fillId="0" borderId="100" xfId="0" applyNumberFormat="1" applyFont="1" applyBorder="1" applyAlignment="1">
      <alignment horizontal="center" vertical="center"/>
    </xf>
    <xf numFmtId="168" fontId="7" fillId="0" borderId="46" xfId="0" applyNumberFormat="1" applyFont="1" applyBorder="1" applyAlignment="1">
      <alignment horizontal="center" vertical="center"/>
    </xf>
    <xf numFmtId="168" fontId="7" fillId="0" borderId="104" xfId="0" applyNumberFormat="1" applyFont="1" applyBorder="1" applyAlignment="1">
      <alignment horizontal="center" vertical="center"/>
    </xf>
    <xf numFmtId="168" fontId="7" fillId="0" borderId="88" xfId="0" applyNumberFormat="1" applyFont="1" applyBorder="1" applyAlignment="1">
      <alignment horizontal="center" vertical="center"/>
    </xf>
    <xf numFmtId="168" fontId="38" fillId="0" borderId="91" xfId="0" applyNumberFormat="1" applyFont="1" applyBorder="1" applyAlignment="1">
      <alignment horizontal="center" vertical="center"/>
    </xf>
    <xf numFmtId="49" fontId="7" fillId="0" borderId="25" xfId="0" applyNumberFormat="1" applyFont="1" applyBorder="1" applyAlignment="1">
      <alignment horizontal="center" vertical="center" wrapText="1"/>
    </xf>
    <xf numFmtId="49" fontId="7" fillId="0" borderId="33" xfId="0" applyNumberFormat="1" applyFont="1" applyBorder="1" applyAlignment="1">
      <alignment horizontal="center" vertical="center" wrapText="1"/>
    </xf>
    <xf numFmtId="49" fontId="7" fillId="0" borderId="74"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49" fontId="7" fillId="0" borderId="41"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49" fontId="38" fillId="0" borderId="93" xfId="0" applyNumberFormat="1" applyFont="1" applyBorder="1" applyAlignment="1">
      <alignment horizontal="center" vertical="center" wrapText="1"/>
    </xf>
    <xf numFmtId="49" fontId="7" fillId="0" borderId="107" xfId="0" applyNumberFormat="1" applyFont="1" applyBorder="1" applyAlignment="1">
      <alignment horizontal="center" vertical="center" wrapText="1"/>
    </xf>
    <xf numFmtId="49" fontId="38" fillId="0" borderId="74" xfId="0" applyNumberFormat="1" applyFont="1" applyBorder="1" applyAlignment="1">
      <alignment horizontal="center" vertical="center" wrapText="1"/>
    </xf>
    <xf numFmtId="169" fontId="7" fillId="0" borderId="93" xfId="0" applyNumberFormat="1" applyFont="1" applyBorder="1" applyAlignment="1">
      <alignment horizontal="center" vertical="center"/>
    </xf>
    <xf numFmtId="49" fontId="7" fillId="0" borderId="72" xfId="0" applyNumberFormat="1" applyFont="1" applyBorder="1" applyAlignment="1">
      <alignment horizontal="center" vertical="center" wrapText="1"/>
    </xf>
    <xf numFmtId="49" fontId="7" fillId="0" borderId="195" xfId="0" applyNumberFormat="1" applyFont="1" applyBorder="1" applyAlignment="1">
      <alignment horizontal="center" vertical="center" wrapText="1"/>
    </xf>
    <xf numFmtId="49" fontId="7" fillId="0" borderId="78"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49" fontId="7" fillId="0" borderId="105" xfId="0" applyNumberFormat="1" applyFont="1" applyBorder="1" applyAlignment="1">
      <alignment horizontal="center" vertical="center" wrapText="1"/>
    </xf>
    <xf numFmtId="49" fontId="7" fillId="0" borderId="23" xfId="0" applyNumberFormat="1" applyFont="1" applyBorder="1" applyAlignment="1">
      <alignment horizontal="center" vertical="center" wrapText="1"/>
    </xf>
    <xf numFmtId="49" fontId="38" fillId="0" borderId="105" xfId="0" applyNumberFormat="1" applyFont="1" applyBorder="1" applyAlignment="1">
      <alignment horizontal="center" vertical="center" wrapText="1"/>
    </xf>
    <xf numFmtId="49" fontId="38" fillId="0" borderId="174" xfId="0" applyNumberFormat="1" applyFont="1" applyBorder="1" applyAlignment="1">
      <alignment horizontal="center" vertical="center" wrapText="1"/>
    </xf>
    <xf numFmtId="49" fontId="7" fillId="0" borderId="200" xfId="0" applyNumberFormat="1" applyFont="1" applyBorder="1" applyAlignment="1">
      <alignment horizontal="center" vertical="center" wrapText="1"/>
    </xf>
    <xf numFmtId="49" fontId="38" fillId="0" borderId="78" xfId="0" applyNumberFormat="1" applyFont="1" applyBorder="1" applyAlignment="1">
      <alignment horizontal="center" vertical="center" wrapText="1"/>
    </xf>
    <xf numFmtId="0" fontId="6" fillId="0" borderId="0" xfId="0" applyFont="1" applyAlignment="1">
      <alignment horizontal="center" vertical="center"/>
    </xf>
    <xf numFmtId="3" fontId="50" fillId="0" borderId="84" xfId="0" applyNumberFormat="1" applyFont="1" applyFill="1" applyBorder="1" applyAlignment="1">
      <alignment horizontal="center" vertical="center" wrapText="1"/>
    </xf>
    <xf numFmtId="168" fontId="7" fillId="20" borderId="84" xfId="0" applyNumberFormat="1" applyFont="1" applyFill="1" applyBorder="1" applyAlignment="1">
      <alignment horizontal="center" vertical="center" wrapText="1"/>
    </xf>
    <xf numFmtId="168" fontId="51" fillId="0" borderId="84" xfId="0" applyNumberFormat="1" applyFont="1" applyFill="1" applyBorder="1" applyAlignment="1">
      <alignment horizontal="center" vertical="center" wrapText="1"/>
    </xf>
    <xf numFmtId="168" fontId="56" fillId="0" borderId="84" xfId="0" applyNumberFormat="1" applyFont="1" applyFill="1" applyBorder="1" applyAlignment="1">
      <alignment horizontal="center" vertical="center" wrapText="1"/>
    </xf>
    <xf numFmtId="168" fontId="56" fillId="0" borderId="115" xfId="0" applyNumberFormat="1" applyFont="1" applyFill="1" applyBorder="1" applyAlignment="1">
      <alignment horizontal="center" vertical="center" wrapText="1"/>
    </xf>
    <xf numFmtId="168" fontId="57" fillId="32" borderId="82" xfId="0" applyNumberFormat="1" applyFont="1" applyFill="1" applyBorder="1" applyAlignment="1" applyProtection="1">
      <alignment horizontal="center" vertical="center" wrapText="1"/>
      <protection locked="0"/>
    </xf>
    <xf numFmtId="168" fontId="57" fillId="31" borderId="82" xfId="0" applyNumberFormat="1" applyFont="1" applyFill="1" applyBorder="1" applyAlignment="1">
      <alignment horizontal="center" vertical="center" wrapText="1"/>
    </xf>
    <xf numFmtId="168" fontId="57" fillId="0" borderId="84" xfId="0" applyNumberFormat="1" applyFont="1" applyFill="1" applyBorder="1" applyAlignment="1">
      <alignment horizontal="center" vertical="center" wrapText="1"/>
    </xf>
    <xf numFmtId="168" fontId="57" fillId="33" borderId="84" xfId="0" applyNumberFormat="1" applyFont="1" applyFill="1" applyBorder="1" applyAlignment="1">
      <alignment horizontal="center" vertical="center" wrapText="1"/>
    </xf>
    <xf numFmtId="168" fontId="57" fillId="32" borderId="115" xfId="0" applyNumberFormat="1" applyFont="1" applyFill="1" applyBorder="1" applyAlignment="1">
      <alignment horizontal="center" vertical="center" wrapText="1"/>
    </xf>
    <xf numFmtId="168" fontId="51" fillId="0" borderId="14" xfId="0" applyNumberFormat="1" applyFont="1" applyFill="1" applyBorder="1" applyAlignment="1">
      <alignment horizontal="center" vertical="center"/>
    </xf>
    <xf numFmtId="168" fontId="51" fillId="0" borderId="84" xfId="0" applyNumberFormat="1" applyFont="1" applyFill="1" applyBorder="1" applyAlignment="1">
      <alignment horizontal="center" vertical="center"/>
    </xf>
    <xf numFmtId="168" fontId="51" fillId="0" borderId="115" xfId="0" applyNumberFormat="1" applyFont="1" applyFill="1" applyBorder="1" applyAlignment="1">
      <alignment horizontal="center" vertical="center"/>
    </xf>
    <xf numFmtId="168" fontId="51" fillId="0" borderId="82" xfId="0" applyNumberFormat="1" applyFont="1" applyFill="1" applyBorder="1" applyAlignment="1">
      <alignment horizontal="center" vertical="center"/>
    </xf>
    <xf numFmtId="168" fontId="51" fillId="0" borderId="201" xfId="0" applyNumberFormat="1" applyFont="1" applyFill="1" applyBorder="1" applyAlignment="1">
      <alignment horizontal="center" vertical="center"/>
    </xf>
    <xf numFmtId="168" fontId="51" fillId="0" borderId="118" xfId="0" applyNumberFormat="1" applyFont="1" applyFill="1" applyBorder="1" applyAlignment="1">
      <alignment horizontal="center" vertical="center"/>
    </xf>
    <xf numFmtId="168" fontId="51" fillId="0" borderId="202" xfId="0" applyNumberFormat="1" applyFont="1" applyFill="1" applyBorder="1" applyAlignment="1">
      <alignment horizontal="center" vertical="center"/>
    </xf>
    <xf numFmtId="168" fontId="51" fillId="37" borderId="82" xfId="0" applyNumberFormat="1" applyFont="1" applyFill="1" applyBorder="1" applyAlignment="1">
      <alignment horizontal="center" vertical="center"/>
    </xf>
    <xf numFmtId="168" fontId="7" fillId="29" borderId="82" xfId="0" applyNumberFormat="1" applyFont="1" applyFill="1" applyBorder="1" applyAlignment="1">
      <alignment horizontal="center" vertical="center" wrapText="1"/>
    </xf>
    <xf numFmtId="168" fontId="7" fillId="29" borderId="82" xfId="0" applyNumberFormat="1" applyFont="1" applyFill="1" applyBorder="1" applyAlignment="1">
      <alignment horizontal="center" vertical="center"/>
    </xf>
    <xf numFmtId="168" fontId="51" fillId="0" borderId="49" xfId="0" applyNumberFormat="1" applyFont="1" applyFill="1" applyBorder="1" applyAlignment="1">
      <alignment horizontal="center" vertical="center"/>
    </xf>
    <xf numFmtId="168" fontId="51" fillId="29" borderId="82" xfId="0" applyNumberFormat="1" applyFont="1" applyFill="1" applyBorder="1" applyAlignment="1">
      <alignment horizontal="center" vertical="center"/>
    </xf>
    <xf numFmtId="168" fontId="51" fillId="38" borderId="115" xfId="0" applyNumberFormat="1" applyFont="1" applyFill="1" applyBorder="1" applyAlignment="1">
      <alignment horizontal="center" vertical="center"/>
    </xf>
    <xf numFmtId="168" fontId="51" fillId="0" borderId="14" xfId="0" applyNumberFormat="1" applyFont="1" applyFill="1" applyBorder="1" applyAlignment="1" applyProtection="1">
      <alignment horizontal="center" vertical="center"/>
    </xf>
    <xf numFmtId="168" fontId="51" fillId="0" borderId="82" xfId="0" applyNumberFormat="1" applyFont="1" applyFill="1" applyBorder="1" applyAlignment="1" applyProtection="1">
      <alignment horizontal="center" vertical="center"/>
    </xf>
    <xf numFmtId="168" fontId="51" fillId="0" borderId="84" xfId="0" applyNumberFormat="1" applyFont="1" applyFill="1" applyBorder="1" applyAlignment="1" applyProtection="1">
      <alignment horizontal="center" vertical="center"/>
    </xf>
    <xf numFmtId="168" fontId="51" fillId="0" borderId="202" xfId="0" applyNumberFormat="1" applyFont="1" applyFill="1" applyBorder="1" applyAlignment="1" applyProtection="1">
      <alignment horizontal="center" vertical="center"/>
    </xf>
    <xf numFmtId="168" fontId="51" fillId="0" borderId="115" xfId="0" applyNumberFormat="1" applyFont="1" applyFill="1" applyBorder="1" applyAlignment="1" applyProtection="1">
      <alignment horizontal="center" vertical="center"/>
    </xf>
    <xf numFmtId="168" fontId="51" fillId="17" borderId="82" xfId="0" applyNumberFormat="1" applyFont="1" applyFill="1" applyBorder="1" applyAlignment="1" applyProtection="1">
      <alignment horizontal="center" vertical="center"/>
    </xf>
    <xf numFmtId="168" fontId="51" fillId="17" borderId="118" xfId="0" applyNumberFormat="1" applyFont="1" applyFill="1" applyBorder="1" applyAlignment="1" applyProtection="1">
      <alignment horizontal="center" vertical="center"/>
    </xf>
    <xf numFmtId="168" fontId="51" fillId="17" borderId="84" xfId="0" applyNumberFormat="1" applyFont="1" applyFill="1" applyBorder="1" applyAlignment="1" applyProtection="1">
      <alignment horizontal="center" vertical="center"/>
    </xf>
    <xf numFmtId="168" fontId="51" fillId="17" borderId="115" xfId="0" applyNumberFormat="1" applyFont="1" applyFill="1" applyBorder="1" applyAlignment="1" applyProtection="1">
      <alignment horizontal="center" vertical="center"/>
    </xf>
    <xf numFmtId="168" fontId="51" fillId="16" borderId="118" xfId="0" applyNumberFormat="1" applyFont="1" applyFill="1" applyBorder="1" applyAlignment="1">
      <alignment horizontal="center" vertical="center"/>
    </xf>
    <xf numFmtId="168" fontId="51" fillId="16" borderId="82" xfId="0" applyNumberFormat="1" applyFont="1" applyFill="1" applyBorder="1" applyAlignment="1">
      <alignment horizontal="center" vertical="center"/>
    </xf>
    <xf numFmtId="168" fontId="51" fillId="16" borderId="84" xfId="0" applyNumberFormat="1" applyFont="1" applyFill="1" applyBorder="1" applyAlignment="1">
      <alignment horizontal="center" vertical="center"/>
    </xf>
    <xf numFmtId="168" fontId="51" fillId="16" borderId="111" xfId="0" applyNumberFormat="1" applyFont="1" applyFill="1" applyBorder="1" applyAlignment="1">
      <alignment horizontal="center" vertical="center"/>
    </xf>
    <xf numFmtId="168" fontId="51" fillId="16" borderId="115" xfId="0" applyNumberFormat="1" applyFont="1" applyFill="1" applyBorder="1" applyAlignment="1">
      <alignment horizontal="center" vertical="center"/>
    </xf>
    <xf numFmtId="0" fontId="53" fillId="28" borderId="4" xfId="0" applyFont="1" applyFill="1" applyBorder="1" applyAlignment="1">
      <alignment horizontal="center" vertical="center" wrapText="1"/>
    </xf>
    <xf numFmtId="0" fontId="53" fillId="28" borderId="43" xfId="0" applyFont="1" applyFill="1" applyBorder="1" applyAlignment="1">
      <alignment horizontal="center" vertical="center" wrapText="1"/>
    </xf>
    <xf numFmtId="0" fontId="61" fillId="28" borderId="19" xfId="0" applyFont="1" applyFill="1" applyBorder="1" applyAlignment="1">
      <alignment horizontal="center" vertical="center"/>
    </xf>
    <xf numFmtId="0" fontId="53" fillId="28" borderId="19" xfId="0" applyFont="1" applyFill="1" applyBorder="1" applyAlignment="1">
      <alignment horizontal="center" vertical="center"/>
    </xf>
    <xf numFmtId="0" fontId="53" fillId="28" borderId="19" xfId="0" applyFont="1" applyFill="1" applyBorder="1" applyAlignment="1">
      <alignment horizontal="center" vertical="center" wrapText="1"/>
    </xf>
    <xf numFmtId="0" fontId="53" fillId="28" borderId="73" xfId="0" applyFont="1" applyFill="1" applyBorder="1" applyAlignment="1">
      <alignment horizontal="center" vertical="center" wrapText="1"/>
    </xf>
    <xf numFmtId="0" fontId="53" fillId="28" borderId="39" xfId="0" applyFont="1" applyFill="1" applyBorder="1" applyAlignment="1">
      <alignment horizontal="center" vertical="center" wrapText="1"/>
    </xf>
    <xf numFmtId="0" fontId="53" fillId="28" borderId="44" xfId="0" applyFont="1" applyFill="1" applyBorder="1" applyAlignment="1">
      <alignment horizontal="center" vertical="center"/>
    </xf>
    <xf numFmtId="0" fontId="53" fillId="28" borderId="97" xfId="0" applyFont="1" applyFill="1" applyBorder="1" applyAlignment="1">
      <alignment horizontal="center" vertical="center"/>
    </xf>
    <xf numFmtId="0" fontId="53" fillId="28" borderId="73" xfId="0" applyFont="1" applyFill="1" applyBorder="1" applyAlignment="1">
      <alignment horizontal="center" vertical="center"/>
    </xf>
    <xf numFmtId="0" fontId="53" fillId="28" borderId="4" xfId="0" applyFont="1" applyFill="1" applyBorder="1" applyAlignment="1">
      <alignment horizontal="center" vertical="center"/>
    </xf>
    <xf numFmtId="0" fontId="61" fillId="28" borderId="7" xfId="0" applyFont="1" applyFill="1" applyBorder="1" applyAlignment="1" applyProtection="1">
      <alignment horizontal="center" vertical="center" wrapText="1"/>
    </xf>
    <xf numFmtId="0" fontId="61" fillId="28" borderId="4" xfId="0" applyFont="1" applyFill="1" applyBorder="1" applyAlignment="1" applyProtection="1">
      <alignment horizontal="center" vertical="center" wrapText="1"/>
    </xf>
    <xf numFmtId="0" fontId="61" fillId="28" borderId="73" xfId="0" applyFont="1" applyFill="1" applyBorder="1" applyAlignment="1" applyProtection="1">
      <alignment horizontal="center" vertical="center" wrapText="1"/>
    </xf>
    <xf numFmtId="0" fontId="41" fillId="28" borderId="4" xfId="0" applyFont="1" applyFill="1" applyBorder="1" applyAlignment="1" applyProtection="1">
      <alignment horizontal="center" vertical="center" wrapText="1"/>
    </xf>
    <xf numFmtId="0" fontId="41" fillId="28" borderId="4" xfId="0" applyFont="1" applyFill="1" applyBorder="1" applyAlignment="1" applyProtection="1">
      <alignment horizontal="center" vertical="center"/>
    </xf>
    <xf numFmtId="0" fontId="41" fillId="28" borderId="44" xfId="0" applyFont="1" applyFill="1" applyBorder="1" applyAlignment="1" applyProtection="1">
      <alignment horizontal="center" vertical="center" wrapText="1"/>
    </xf>
    <xf numFmtId="0" fontId="38" fillId="28" borderId="4" xfId="0" applyFont="1" applyFill="1" applyBorder="1" applyAlignment="1" applyProtection="1">
      <alignment horizontal="center" vertical="center" wrapText="1"/>
    </xf>
    <xf numFmtId="0" fontId="38" fillId="28" borderId="73" xfId="0" applyFont="1" applyFill="1" applyBorder="1" applyAlignment="1" applyProtection="1">
      <alignment horizontal="center" vertical="center" wrapText="1"/>
    </xf>
    <xf numFmtId="0" fontId="41" fillId="28" borderId="97" xfId="0" applyFont="1" applyFill="1" applyBorder="1" applyAlignment="1" applyProtection="1">
      <alignment horizontal="center" vertical="center" wrapText="1"/>
    </xf>
    <xf numFmtId="0" fontId="41" fillId="28" borderId="106" xfId="0" applyFont="1" applyFill="1" applyBorder="1" applyAlignment="1" applyProtection="1">
      <alignment horizontal="center" vertical="center" wrapText="1"/>
    </xf>
    <xf numFmtId="0" fontId="38" fillId="28" borderId="19" xfId="0" applyFont="1" applyFill="1" applyBorder="1" applyAlignment="1" applyProtection="1">
      <alignment horizontal="center" vertical="center" wrapText="1"/>
    </xf>
    <xf numFmtId="0" fontId="41" fillId="28" borderId="73" xfId="0" applyFont="1" applyFill="1" applyBorder="1" applyAlignment="1" applyProtection="1">
      <alignment horizontal="center" vertical="center" wrapText="1"/>
    </xf>
    <xf numFmtId="0" fontId="76" fillId="28" borderId="73" xfId="0" applyFont="1" applyFill="1" applyBorder="1" applyAlignment="1" applyProtection="1">
      <alignment horizontal="center" vertical="center" wrapText="1"/>
    </xf>
    <xf numFmtId="0" fontId="6" fillId="20" borderId="164" xfId="0" applyFont="1" applyFill="1" applyBorder="1" applyAlignment="1">
      <alignment horizontal="center" vertical="center"/>
    </xf>
    <xf numFmtId="168" fontId="51" fillId="0" borderId="2" xfId="0" applyNumberFormat="1" applyFont="1" applyFill="1" applyBorder="1" applyAlignment="1">
      <alignment horizontal="center" vertical="center"/>
    </xf>
    <xf numFmtId="168" fontId="51" fillId="0" borderId="9" xfId="0" applyNumberFormat="1" applyFont="1" applyFill="1" applyBorder="1" applyAlignment="1">
      <alignment horizontal="center" vertical="center"/>
    </xf>
    <xf numFmtId="168" fontId="51" fillId="0" borderId="5" xfId="0" applyNumberFormat="1" applyFont="1" applyFill="1" applyBorder="1" applyAlignment="1">
      <alignment horizontal="center" vertical="center"/>
    </xf>
    <xf numFmtId="0" fontId="0" fillId="0" borderId="5" xfId="0" applyBorder="1" applyAlignment="1">
      <alignment horizontal="center"/>
    </xf>
    <xf numFmtId="0" fontId="6" fillId="0" borderId="0" xfId="0" applyFont="1" applyBorder="1" applyAlignment="1">
      <alignment horizontal="left" vertical="top" wrapText="1"/>
    </xf>
    <xf numFmtId="8" fontId="0" fillId="0" borderId="2" xfId="0" applyNumberFormat="1" applyFill="1" applyBorder="1" applyAlignment="1">
      <alignment horizontal="center"/>
    </xf>
    <xf numFmtId="8" fontId="6" fillId="0" borderId="2" xfId="0" applyNumberFormat="1" applyFont="1" applyFill="1" applyBorder="1" applyAlignment="1">
      <alignment horizontal="center" vertical="center"/>
    </xf>
    <xf numFmtId="0" fontId="21" fillId="20" borderId="3" xfId="0" applyFont="1" applyFill="1" applyBorder="1" applyAlignment="1">
      <alignment horizontal="center" vertical="center" wrapText="1"/>
    </xf>
    <xf numFmtId="8" fontId="6" fillId="0" borderId="2" xfId="0" applyNumberFormat="1" applyFont="1" applyFill="1" applyBorder="1" applyAlignment="1">
      <alignment horizontal="center"/>
    </xf>
    <xf numFmtId="168" fontId="7" fillId="20" borderId="3" xfId="0" applyNumberFormat="1" applyFont="1" applyFill="1" applyBorder="1" applyAlignment="1">
      <alignment horizontal="center" vertical="center" wrapText="1"/>
    </xf>
    <xf numFmtId="173" fontId="33" fillId="0" borderId="5" xfId="0" applyNumberFormat="1" applyFont="1" applyFill="1" applyBorder="1" applyAlignment="1">
      <alignment vertical="center"/>
    </xf>
    <xf numFmtId="173" fontId="33" fillId="0" borderId="14" xfId="0" applyNumberFormat="1" applyFont="1" applyFill="1" applyBorder="1" applyAlignment="1">
      <alignment vertical="center"/>
    </xf>
    <xf numFmtId="173" fontId="33" fillId="0" borderId="82" xfId="0" applyNumberFormat="1" applyFont="1" applyFill="1" applyBorder="1" applyAlignment="1">
      <alignment vertical="center"/>
    </xf>
    <xf numFmtId="173" fontId="33" fillId="0" borderId="6" xfId="0" applyNumberFormat="1" applyFont="1" applyFill="1" applyBorder="1" applyAlignment="1">
      <alignment vertical="center"/>
    </xf>
    <xf numFmtId="170" fontId="0" fillId="0" borderId="0" xfId="0" applyNumberFormat="1" applyFill="1" applyAlignment="1">
      <alignment vertical="center"/>
    </xf>
    <xf numFmtId="0" fontId="8" fillId="0" borderId="0" xfId="0" applyFont="1" applyFill="1" applyAlignment="1">
      <alignment vertical="center"/>
    </xf>
    <xf numFmtId="170" fontId="14" fillId="0" borderId="5" xfId="0" applyNumberFormat="1" applyFont="1" applyFill="1" applyBorder="1" applyAlignment="1">
      <alignment horizontal="left" vertical="center"/>
    </xf>
    <xf numFmtId="170" fontId="14" fillId="0" borderId="0" xfId="0" applyNumberFormat="1" applyFont="1" applyFill="1" applyAlignment="1">
      <alignment horizontal="left" vertical="center"/>
    </xf>
    <xf numFmtId="170" fontId="6" fillId="0" borderId="2" xfId="0" applyNumberFormat="1" applyFont="1" applyFill="1" applyBorder="1" applyAlignment="1">
      <alignment horizontal="left" vertical="center"/>
    </xf>
    <xf numFmtId="8" fontId="0" fillId="0" borderId="22" xfId="0" applyNumberFormat="1" applyFill="1" applyBorder="1" applyAlignment="1">
      <alignment horizontal="center"/>
    </xf>
    <xf numFmtId="8" fontId="6" fillId="0" borderId="3" xfId="0" applyNumberFormat="1" applyFont="1" applyFill="1" applyBorder="1" applyAlignment="1">
      <alignment horizontal="center"/>
    </xf>
    <xf numFmtId="0" fontId="29" fillId="43" borderId="2" xfId="0" applyFont="1" applyFill="1" applyBorder="1" applyAlignment="1">
      <alignment horizontal="center"/>
    </xf>
    <xf numFmtId="0" fontId="29" fillId="43" borderId="2" xfId="0" applyFont="1" applyFill="1" applyBorder="1" applyAlignment="1">
      <alignment horizontal="center" vertical="center"/>
    </xf>
    <xf numFmtId="0" fontId="7" fillId="0" borderId="0" xfId="0" applyFont="1" applyBorder="1" applyAlignment="1">
      <alignment vertical="center"/>
    </xf>
    <xf numFmtId="170" fontId="7" fillId="0" borderId="0" xfId="0" applyNumberFormat="1" applyFont="1" applyBorder="1" applyAlignment="1">
      <alignment vertical="center"/>
    </xf>
    <xf numFmtId="44" fontId="6" fillId="0" borderId="0" xfId="47" applyFont="1"/>
    <xf numFmtId="44" fontId="0" fillId="0" borderId="0" xfId="47" applyFont="1"/>
    <xf numFmtId="0" fontId="7" fillId="0" borderId="26" xfId="0" applyFont="1" applyBorder="1" applyAlignment="1">
      <alignment vertical="center"/>
    </xf>
    <xf numFmtId="170" fontId="7" fillId="0" borderId="26" xfId="0" applyNumberFormat="1" applyFont="1" applyBorder="1" applyAlignment="1">
      <alignment vertical="center"/>
    </xf>
    <xf numFmtId="0" fontId="38" fillId="0" borderId="26" xfId="0" applyFont="1" applyBorder="1" applyAlignment="1">
      <alignment vertical="center"/>
    </xf>
    <xf numFmtId="0" fontId="16" fillId="43" borderId="9" xfId="0" applyFont="1" applyFill="1" applyBorder="1" applyAlignment="1">
      <alignment vertical="center"/>
    </xf>
    <xf numFmtId="0" fontId="6" fillId="0" borderId="5" xfId="0" applyFont="1" applyBorder="1" applyAlignment="1">
      <alignment horizontal="center"/>
    </xf>
    <xf numFmtId="0" fontId="6" fillId="0" borderId="5" xfId="0" applyFont="1" applyBorder="1" applyAlignment="1">
      <alignment horizontal="left" wrapText="1"/>
    </xf>
    <xf numFmtId="0" fontId="29" fillId="43" borderId="5" xfId="0" applyFont="1" applyFill="1" applyBorder="1" applyAlignment="1">
      <alignment horizontal="center"/>
    </xf>
    <xf numFmtId="0" fontId="0" fillId="0" borderId="36" xfId="0" applyFill="1" applyBorder="1" applyAlignment="1">
      <alignment horizontal="center"/>
    </xf>
    <xf numFmtId="0" fontId="6" fillId="0" borderId="26" xfId="0" applyFont="1" applyBorder="1" applyAlignment="1">
      <alignment horizontal="center"/>
    </xf>
    <xf numFmtId="0" fontId="6" fillId="0" borderId="5" xfId="0" applyFont="1" applyFill="1" applyBorder="1" applyAlignment="1">
      <alignment horizontal="center"/>
    </xf>
    <xf numFmtId="0" fontId="6" fillId="0" borderId="5" xfId="0" applyFont="1" applyBorder="1" applyAlignment="1">
      <alignment horizontal="center" wrapText="1"/>
    </xf>
    <xf numFmtId="0" fontId="6" fillId="0" borderId="36" xfId="0" applyFont="1" applyFill="1" applyBorder="1" applyAlignment="1">
      <alignment horizontal="center"/>
    </xf>
    <xf numFmtId="8" fontId="6" fillId="0" borderId="2" xfId="0" applyNumberFormat="1" applyFont="1" applyFill="1" applyBorder="1" applyAlignment="1">
      <alignment horizontal="center" wrapText="1"/>
    </xf>
    <xf numFmtId="0" fontId="6" fillId="0" borderId="5" xfId="0" applyFont="1" applyFill="1" applyBorder="1" applyAlignment="1">
      <alignment horizontal="center" wrapText="1"/>
    </xf>
    <xf numFmtId="170" fontId="10" fillId="0" borderId="5" xfId="2" applyNumberFormat="1" applyFont="1" applyFill="1" applyBorder="1" applyAlignment="1">
      <alignment horizontal="center" vertical="center"/>
    </xf>
    <xf numFmtId="170" fontId="10" fillId="0" borderId="6" xfId="2" applyNumberFormat="1" applyFont="1" applyFill="1" applyBorder="1" applyAlignment="1">
      <alignment horizontal="center" vertical="center"/>
    </xf>
    <xf numFmtId="170" fontId="10" fillId="0" borderId="2" xfId="2" applyNumberFormat="1" applyFont="1" applyFill="1" applyBorder="1" applyAlignment="1">
      <alignment horizontal="center" vertical="center"/>
    </xf>
    <xf numFmtId="170" fontId="10" fillId="0" borderId="26" xfId="2" applyNumberFormat="1" applyFont="1" applyFill="1" applyBorder="1" applyAlignment="1">
      <alignment horizontal="center" vertical="center"/>
    </xf>
    <xf numFmtId="176" fontId="6" fillId="0" borderId="103" xfId="5" applyNumberFormat="1" applyFont="1" applyFill="1" applyBorder="1" applyAlignment="1">
      <alignment vertical="center"/>
    </xf>
    <xf numFmtId="190" fontId="10" fillId="0" borderId="5" xfId="2" applyNumberFormat="1" applyFont="1" applyFill="1" applyBorder="1" applyAlignment="1">
      <alignment horizontal="right" vertical="center"/>
    </xf>
    <xf numFmtId="176" fontId="6" fillId="0" borderId="91" xfId="5" applyNumberFormat="1" applyFont="1" applyFill="1" applyBorder="1" applyAlignment="1">
      <alignment vertical="center"/>
    </xf>
    <xf numFmtId="0" fontId="73" fillId="0" borderId="164" xfId="6" applyFont="1" applyFill="1" applyBorder="1" applyAlignment="1">
      <alignment horizontal="center" vertical="center" wrapText="1"/>
    </xf>
    <xf numFmtId="0" fontId="66" fillId="22" borderId="47" xfId="0" applyFont="1" applyFill="1" applyBorder="1" applyAlignment="1">
      <alignment horizontal="center" vertical="center"/>
    </xf>
    <xf numFmtId="44" fontId="16" fillId="19" borderId="2" xfId="47" applyFont="1" applyFill="1" applyBorder="1" applyAlignment="1">
      <alignment horizontal="center" vertical="center"/>
    </xf>
    <xf numFmtId="0" fontId="113" fillId="0" borderId="0" xfId="0" applyFont="1"/>
    <xf numFmtId="0" fontId="6" fillId="0" borderId="2" xfId="0" applyFont="1" applyFill="1" applyBorder="1" applyAlignment="1">
      <alignment horizontal="center" vertical="center" wrapText="1"/>
    </xf>
    <xf numFmtId="8" fontId="0" fillId="0" borderId="2" xfId="0" applyNumberFormat="1" applyFill="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6" fillId="0" borderId="22" xfId="0" applyFont="1" applyFill="1" applyBorder="1" applyAlignment="1">
      <alignment horizontal="center" vertical="center" wrapText="1"/>
    </xf>
    <xf numFmtId="0" fontId="16" fillId="20" borderId="2" xfId="0" applyFont="1" applyFill="1" applyBorder="1" applyAlignment="1">
      <alignment horizontal="left"/>
    </xf>
    <xf numFmtId="0" fontId="6" fillId="33" borderId="0" xfId="0" applyFont="1" applyFill="1" applyAlignment="1">
      <alignment horizontal="center" vertical="center"/>
    </xf>
    <xf numFmtId="0" fontId="0" fillId="33" borderId="0" xfId="0" applyFill="1"/>
    <xf numFmtId="0" fontId="7" fillId="0" borderId="125" xfId="0" applyFont="1" applyBorder="1" applyAlignment="1">
      <alignment horizontal="center" vertical="center" wrapText="1"/>
    </xf>
    <xf numFmtId="0" fontId="6" fillId="4" borderId="47" xfId="0" applyFont="1" applyFill="1" applyBorder="1" applyAlignment="1" applyProtection="1">
      <alignment horizontal="center" vertical="center"/>
      <protection locked="0"/>
    </xf>
    <xf numFmtId="0" fontId="6" fillId="7" borderId="60" xfId="0" applyFont="1" applyFill="1" applyBorder="1" applyAlignment="1">
      <alignment vertical="center"/>
    </xf>
    <xf numFmtId="0" fontId="6" fillId="7" borderId="61" xfId="0" applyFont="1" applyFill="1" applyBorder="1" applyAlignment="1">
      <alignment vertical="center"/>
    </xf>
    <xf numFmtId="0" fontId="6" fillId="7" borderId="62" xfId="0" applyFont="1" applyFill="1" applyBorder="1" applyAlignment="1">
      <alignment vertical="center"/>
    </xf>
    <xf numFmtId="0" fontId="6" fillId="0" borderId="0" xfId="0" applyFont="1" applyAlignment="1">
      <alignment horizontal="center"/>
    </xf>
    <xf numFmtId="169" fontId="6" fillId="0" borderId="0" xfId="0" applyNumberFormat="1" applyFont="1" applyAlignment="1">
      <alignment horizontal="center"/>
    </xf>
    <xf numFmtId="173" fontId="6" fillId="0" borderId="0" xfId="0" applyNumberFormat="1" applyFont="1" applyAlignment="1">
      <alignment horizontal="center"/>
    </xf>
    <xf numFmtId="168" fontId="6" fillId="0" borderId="0" xfId="0" applyNumberFormat="1" applyFont="1" applyAlignment="1">
      <alignment horizontal="center"/>
    </xf>
    <xf numFmtId="3" fontId="6" fillId="4" borderId="47" xfId="0" applyNumberFormat="1" applyFont="1" applyFill="1" applyBorder="1" applyAlignment="1" applyProtection="1">
      <alignment horizontal="center" vertical="center"/>
      <protection locked="0"/>
    </xf>
    <xf numFmtId="0" fontId="6" fillId="7" borderId="63" xfId="0" applyFont="1" applyFill="1" applyBorder="1" applyAlignment="1">
      <alignment vertical="center"/>
    </xf>
    <xf numFmtId="0" fontId="6" fillId="7" borderId="64" xfId="0" applyFont="1" applyFill="1" applyBorder="1" applyAlignment="1">
      <alignment vertical="center"/>
    </xf>
    <xf numFmtId="0" fontId="6" fillId="7" borderId="65" xfId="0" applyFont="1" applyFill="1" applyBorder="1" applyAlignment="1">
      <alignment vertical="center"/>
    </xf>
    <xf numFmtId="0" fontId="7" fillId="0" borderId="123" xfId="0" applyFont="1" applyBorder="1" applyAlignment="1">
      <alignment vertical="center" wrapText="1"/>
    </xf>
    <xf numFmtId="0" fontId="7" fillId="0" borderId="62" xfId="0" applyFont="1" applyBorder="1" applyAlignment="1">
      <alignment vertical="center" wrapText="1"/>
    </xf>
    <xf numFmtId="0" fontId="6" fillId="0" borderId="67" xfId="0" applyFont="1" applyBorder="1" applyAlignment="1">
      <alignment horizontal="center"/>
    </xf>
    <xf numFmtId="0" fontId="7" fillId="0" borderId="80" xfId="0" applyFont="1" applyBorder="1" applyAlignment="1">
      <alignment horizontal="center" vertical="center" wrapText="1"/>
    </xf>
    <xf numFmtId="0" fontId="7" fillId="0" borderId="79" xfId="0" applyFont="1" applyBorder="1" applyAlignment="1">
      <alignment vertical="center" wrapText="1"/>
    </xf>
    <xf numFmtId="0" fontId="7" fillId="0" borderId="65" xfId="0" applyFont="1" applyBorder="1" applyAlignment="1">
      <alignment vertical="center" wrapText="1"/>
    </xf>
    <xf numFmtId="3" fontId="7" fillId="0" borderId="52" xfId="0" applyNumberFormat="1" applyFont="1" applyBorder="1" applyAlignment="1">
      <alignment horizontal="center" vertical="center"/>
    </xf>
    <xf numFmtId="4" fontId="7" fillId="5" borderId="75" xfId="0" applyNumberFormat="1" applyFont="1" applyFill="1" applyBorder="1" applyAlignment="1">
      <alignment horizontal="center" vertical="center"/>
    </xf>
    <xf numFmtId="4" fontId="7" fillId="5" borderId="76" xfId="0" applyNumberFormat="1" applyFont="1" applyFill="1" applyBorder="1" applyAlignment="1">
      <alignment horizontal="center" vertical="center"/>
    </xf>
    <xf numFmtId="4" fontId="7" fillId="6" borderId="76" xfId="0" applyNumberFormat="1" applyFont="1" applyFill="1" applyBorder="1" applyAlignment="1">
      <alignment horizontal="center" vertical="center"/>
    </xf>
    <xf numFmtId="4" fontId="7" fillId="6" borderId="85" xfId="0" applyNumberFormat="1" applyFont="1" applyFill="1" applyBorder="1" applyAlignment="1">
      <alignment horizontal="center" vertical="center"/>
    </xf>
    <xf numFmtId="4" fontId="7" fillId="5" borderId="85" xfId="0" applyNumberFormat="1" applyFont="1" applyFill="1" applyBorder="1" applyAlignment="1">
      <alignment horizontal="center" vertical="center"/>
    </xf>
    <xf numFmtId="4" fontId="7" fillId="5" borderId="18" xfId="0" applyNumberFormat="1" applyFont="1" applyFill="1" applyBorder="1" applyAlignment="1">
      <alignment horizontal="center" vertical="center"/>
    </xf>
    <xf numFmtId="4" fontId="7" fillId="9" borderId="71" xfId="0" applyNumberFormat="1" applyFont="1" applyFill="1" applyBorder="1" applyAlignment="1">
      <alignment horizontal="center" vertical="center"/>
    </xf>
    <xf numFmtId="4" fontId="38" fillId="0" borderId="59" xfId="0" applyNumberFormat="1" applyFont="1" applyBorder="1" applyAlignment="1">
      <alignment horizontal="center" vertical="center"/>
    </xf>
    <xf numFmtId="0" fontId="7" fillId="0" borderId="0" xfId="0" applyFont="1" applyAlignment="1">
      <alignment horizontal="center"/>
    </xf>
    <xf numFmtId="0" fontId="6" fillId="7" borderId="60" xfId="0" applyFont="1" applyFill="1" applyBorder="1" applyAlignment="1">
      <alignment horizontal="center" vertical="center"/>
    </xf>
    <xf numFmtId="0" fontId="6" fillId="7" borderId="62" xfId="0" applyFont="1" applyFill="1" applyBorder="1" applyAlignment="1">
      <alignment horizontal="center" vertical="center"/>
    </xf>
    <xf numFmtId="0" fontId="16" fillId="0" borderId="0" xfId="0" applyFont="1" applyAlignment="1">
      <alignment horizontal="center" vertical="center"/>
    </xf>
    <xf numFmtId="0" fontId="6" fillId="7" borderId="63" xfId="0" applyFont="1" applyFill="1" applyBorder="1" applyAlignment="1">
      <alignment horizontal="center" vertical="center"/>
    </xf>
    <xf numFmtId="0" fontId="6" fillId="7" borderId="65" xfId="0" applyFont="1" applyFill="1" applyBorder="1" applyAlignment="1">
      <alignment horizontal="center" vertical="center"/>
    </xf>
    <xf numFmtId="4" fontId="7" fillId="5" borderId="86" xfId="0" applyNumberFormat="1" applyFont="1" applyFill="1" applyBorder="1" applyAlignment="1">
      <alignment horizontal="center" vertical="center"/>
    </xf>
    <xf numFmtId="4" fontId="7" fillId="5" borderId="59" xfId="0" applyNumberFormat="1" applyFont="1" applyFill="1" applyBorder="1" applyAlignment="1">
      <alignment horizontal="center" vertical="center"/>
    </xf>
    <xf numFmtId="4" fontId="7" fillId="5" borderId="71" xfId="0" applyNumberFormat="1" applyFont="1" applyFill="1" applyBorder="1" applyAlignment="1">
      <alignment horizontal="center" vertical="center"/>
    </xf>
    <xf numFmtId="4" fontId="7" fillId="5" borderId="124" xfId="0" applyNumberFormat="1" applyFont="1" applyFill="1" applyBorder="1" applyAlignment="1">
      <alignment horizontal="center" vertical="center"/>
    </xf>
    <xf numFmtId="4" fontId="7" fillId="9" borderId="47" xfId="0" applyNumberFormat="1" applyFont="1" applyFill="1" applyBorder="1" applyAlignment="1">
      <alignment horizontal="center" vertical="center"/>
    </xf>
    <xf numFmtId="0" fontId="0" fillId="0" borderId="26" xfId="0" applyBorder="1" applyAlignment="1">
      <alignment horizontal="left" vertical="center"/>
    </xf>
    <xf numFmtId="0" fontId="0" fillId="0" borderId="5" xfId="0" applyBorder="1" applyAlignment="1">
      <alignment horizontal="left" vertical="center"/>
    </xf>
    <xf numFmtId="0" fontId="6" fillId="0" borderId="159" xfId="0" applyFont="1" applyBorder="1" applyAlignment="1">
      <alignment horizontal="left" vertical="center"/>
    </xf>
    <xf numFmtId="0" fontId="6" fillId="0" borderId="28" xfId="0" applyFont="1" applyBorder="1" applyAlignment="1">
      <alignment horizontal="left" vertical="center"/>
    </xf>
    <xf numFmtId="0" fontId="6" fillId="0" borderId="10" xfId="0" applyFont="1" applyBorder="1" applyAlignment="1">
      <alignment horizontal="left" vertical="center"/>
    </xf>
    <xf numFmtId="0" fontId="6" fillId="0" borderId="26" xfId="0" applyFont="1" applyBorder="1" applyAlignment="1">
      <alignment horizontal="left" vertical="center"/>
    </xf>
    <xf numFmtId="0" fontId="6" fillId="0" borderId="0" xfId="2"/>
    <xf numFmtId="0" fontId="6" fillId="0" borderId="0" xfId="57"/>
    <xf numFmtId="0" fontId="73" fillId="28" borderId="170" xfId="57" applyFont="1" applyFill="1" applyBorder="1" applyAlignment="1">
      <alignment horizontal="center" vertical="center" wrapText="1"/>
    </xf>
    <xf numFmtId="0" fontId="73" fillId="28" borderId="168" xfId="57" applyFont="1" applyFill="1" applyBorder="1" applyAlignment="1">
      <alignment horizontal="center" vertical="center" wrapText="1"/>
    </xf>
    <xf numFmtId="0" fontId="73" fillId="28" borderId="77" xfId="57" applyFont="1" applyFill="1" applyBorder="1" applyAlignment="1">
      <alignment horizontal="center" vertical="center" wrapText="1"/>
    </xf>
    <xf numFmtId="0" fontId="73" fillId="28" borderId="53" xfId="57" applyFont="1" applyFill="1" applyBorder="1" applyAlignment="1">
      <alignment horizontal="center" vertical="center" wrapText="1"/>
    </xf>
    <xf numFmtId="0" fontId="73" fillId="0" borderId="192" xfId="57" applyFont="1" applyBorder="1" applyAlignment="1">
      <alignment horizontal="center" vertical="center"/>
    </xf>
    <xf numFmtId="187" fontId="73" fillId="0" borderId="68" xfId="57" applyNumberFormat="1" applyFont="1" applyBorder="1" applyAlignment="1">
      <alignment horizontal="center" vertical="center"/>
    </xf>
    <xf numFmtId="187" fontId="73" fillId="0" borderId="90" xfId="57" applyNumberFormat="1" applyFont="1" applyBorder="1" applyAlignment="1">
      <alignment horizontal="center" vertical="center"/>
    </xf>
    <xf numFmtId="0" fontId="73" fillId="0" borderId="151" xfId="57" applyFont="1" applyBorder="1" applyAlignment="1">
      <alignment horizontal="center" vertical="center"/>
    </xf>
    <xf numFmtId="187" fontId="73" fillId="0" borderId="37" xfId="57" applyNumberFormat="1" applyFont="1" applyBorder="1" applyAlignment="1">
      <alignment horizontal="center" vertical="center"/>
    </xf>
    <xf numFmtId="187" fontId="73" fillId="0" borderId="91" xfId="57" applyNumberFormat="1" applyFont="1" applyBorder="1" applyAlignment="1">
      <alignment horizontal="center" vertical="center"/>
    </xf>
    <xf numFmtId="0" fontId="73" fillId="0" borderId="52" xfId="57" applyFont="1" applyBorder="1" applyAlignment="1">
      <alignment horizontal="center" vertical="center"/>
    </xf>
    <xf numFmtId="187" fontId="73" fillId="0" borderId="50" xfId="57" applyNumberFormat="1" applyFont="1" applyBorder="1" applyAlignment="1">
      <alignment horizontal="center" vertical="center"/>
    </xf>
    <xf numFmtId="187" fontId="73" fillId="0" borderId="51" xfId="57" applyNumberFormat="1" applyFont="1" applyBorder="1" applyAlignment="1">
      <alignment horizontal="center" vertical="center"/>
    </xf>
    <xf numFmtId="0" fontId="73" fillId="0" borderId="48" xfId="57" applyFont="1" applyBorder="1" applyAlignment="1">
      <alignment horizontal="center" vertical="center"/>
    </xf>
    <xf numFmtId="187" fontId="73" fillId="0" borderId="55" xfId="57" applyNumberFormat="1" applyFont="1" applyBorder="1" applyAlignment="1">
      <alignment horizontal="center" vertical="center"/>
    </xf>
    <xf numFmtId="187" fontId="73" fillId="0" borderId="83" xfId="57" applyNumberFormat="1" applyFont="1" applyBorder="1" applyAlignment="1">
      <alignment horizontal="center" vertical="center"/>
    </xf>
    <xf numFmtId="0" fontId="73" fillId="28" borderId="187" xfId="57" applyFont="1" applyFill="1" applyBorder="1" applyAlignment="1">
      <alignment horizontal="center" vertical="center" wrapText="1"/>
    </xf>
    <xf numFmtId="189" fontId="73" fillId="0" borderId="37" xfId="59" applyNumberFormat="1" applyFont="1" applyBorder="1" applyAlignment="1">
      <alignment horizontal="center" vertical="center"/>
    </xf>
    <xf numFmtId="189" fontId="99" fillId="0" borderId="91" xfId="59" applyNumberFormat="1" applyFont="1" applyBorder="1" applyAlignment="1">
      <alignment horizontal="center" vertical="center"/>
    </xf>
    <xf numFmtId="189" fontId="73" fillId="0" borderId="50" xfId="59" applyNumberFormat="1" applyFont="1" applyBorder="1" applyAlignment="1">
      <alignment horizontal="center" vertical="center"/>
    </xf>
    <xf numFmtId="189" fontId="99" fillId="0" borderId="51" xfId="59" applyNumberFormat="1" applyFont="1" applyBorder="1" applyAlignment="1">
      <alignment horizontal="center" vertical="center"/>
    </xf>
    <xf numFmtId="189" fontId="73" fillId="0" borderId="68" xfId="59" applyNumberFormat="1" applyFont="1" applyBorder="1" applyAlignment="1">
      <alignment horizontal="center" vertical="center"/>
    </xf>
    <xf numFmtId="189" fontId="99" fillId="0" borderId="90" xfId="59" applyNumberFormat="1" applyFont="1" applyBorder="1" applyAlignment="1">
      <alignment horizontal="center" vertical="center"/>
    </xf>
    <xf numFmtId="189" fontId="73" fillId="0" borderId="55" xfId="59" applyNumberFormat="1" applyFont="1" applyBorder="1" applyAlignment="1">
      <alignment horizontal="center" vertical="center"/>
    </xf>
    <xf numFmtId="189" fontId="99" fillId="0" borderId="83" xfId="59" applyNumberFormat="1" applyFont="1" applyBorder="1" applyAlignment="1">
      <alignment horizontal="center" vertical="center"/>
    </xf>
    <xf numFmtId="189" fontId="73" fillId="0" borderId="0" xfId="59" applyNumberFormat="1" applyFont="1" applyBorder="1" applyAlignment="1">
      <alignment horizontal="center" vertical="center"/>
    </xf>
    <xf numFmtId="189" fontId="99" fillId="0" borderId="0" xfId="59" applyNumberFormat="1" applyFont="1" applyBorder="1" applyAlignment="1">
      <alignment horizontal="center" vertical="center"/>
    </xf>
    <xf numFmtId="0" fontId="73" fillId="0" borderId="0" xfId="57" applyFont="1" applyAlignment="1">
      <alignment horizontal="center" vertical="center" wrapText="1"/>
    </xf>
    <xf numFmtId="173" fontId="33" fillId="0" borderId="164" xfId="0" applyNumberFormat="1" applyFont="1" applyFill="1" applyBorder="1" applyAlignment="1">
      <alignment vertical="center"/>
    </xf>
    <xf numFmtId="170" fontId="6"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7" fillId="0" borderId="57" xfId="0" applyFont="1" applyBorder="1" applyAlignment="1">
      <alignment horizontal="center" vertical="center"/>
    </xf>
    <xf numFmtId="0" fontId="7" fillId="0" borderId="54" xfId="0" applyFont="1" applyBorder="1" applyAlignment="1">
      <alignment horizontal="center" vertical="center"/>
    </xf>
    <xf numFmtId="0" fontId="7" fillId="0" borderId="60" xfId="0" applyFont="1" applyBorder="1" applyAlignment="1">
      <alignment horizontal="left" vertical="center"/>
    </xf>
    <xf numFmtId="0" fontId="7" fillId="0" borderId="62" xfId="0" applyFont="1" applyBorder="1" applyAlignment="1">
      <alignment horizontal="left" vertical="center"/>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7" fillId="0" borderId="60" xfId="0" applyFont="1" applyBorder="1" applyAlignment="1">
      <alignment horizontal="center" vertical="center"/>
    </xf>
    <xf numFmtId="0" fontId="7" fillId="0" borderId="62" xfId="0" applyFont="1" applyBorder="1" applyAlignment="1">
      <alignment horizontal="center" vertical="center"/>
    </xf>
    <xf numFmtId="0" fontId="7" fillId="0" borderId="67" xfId="0" applyFont="1" applyBorder="1" applyAlignment="1">
      <alignment horizontal="center" vertical="center"/>
    </xf>
    <xf numFmtId="0" fontId="7" fillId="0" borderId="58" xfId="0" applyFont="1" applyBorder="1" applyAlignment="1">
      <alignment horizontal="center" vertical="center"/>
    </xf>
    <xf numFmtId="0" fontId="7" fillId="0" borderId="63"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wrapText="1"/>
    </xf>
    <xf numFmtId="0" fontId="7" fillId="0" borderId="48" xfId="0" applyFont="1" applyBorder="1" applyAlignment="1">
      <alignment horizontal="center" vertical="center" wrapText="1"/>
    </xf>
    <xf numFmtId="0" fontId="7" fillId="5" borderId="56"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5" borderId="123" xfId="0" applyFont="1" applyFill="1" applyBorder="1" applyAlignment="1">
      <alignment horizontal="center" vertical="center" wrapText="1"/>
    </xf>
    <xf numFmtId="0" fontId="7" fillId="5" borderId="79" xfId="0" applyFont="1" applyFill="1" applyBorder="1" applyAlignment="1">
      <alignment horizontal="center" vertical="center" wrapText="1"/>
    </xf>
    <xf numFmtId="0" fontId="7" fillId="6" borderId="123" xfId="0" applyFont="1" applyFill="1" applyBorder="1" applyAlignment="1">
      <alignment horizontal="center" vertical="center" wrapText="1"/>
    </xf>
    <xf numFmtId="0" fontId="7" fillId="6" borderId="79" xfId="0" applyFont="1" applyFill="1" applyBorder="1" applyAlignment="1">
      <alignment horizontal="center" vertical="center" wrapText="1"/>
    </xf>
    <xf numFmtId="0" fontId="7" fillId="0" borderId="63" xfId="0" applyFont="1" applyBorder="1" applyAlignment="1">
      <alignment horizontal="left" vertical="center"/>
    </xf>
    <xf numFmtId="0" fontId="7" fillId="0" borderId="65" xfId="0" applyFont="1" applyBorder="1" applyAlignment="1">
      <alignment horizontal="left" vertical="center"/>
    </xf>
    <xf numFmtId="0" fontId="7" fillId="5" borderId="126" xfId="0" applyFont="1" applyFill="1" applyBorder="1" applyAlignment="1">
      <alignment horizontal="center" vertical="center" wrapText="1"/>
    </xf>
    <xf numFmtId="0" fontId="7" fillId="5" borderId="83" xfId="0" applyFont="1" applyFill="1" applyBorder="1" applyAlignment="1">
      <alignment horizontal="center" vertical="center" wrapText="1"/>
    </xf>
    <xf numFmtId="0" fontId="40" fillId="0" borderId="60" xfId="0" applyFont="1" applyBorder="1" applyAlignment="1" applyProtection="1">
      <alignment horizontal="center" vertical="center"/>
    </xf>
    <xf numFmtId="0" fontId="40" fillId="0" borderId="62" xfId="0" applyFont="1" applyBorder="1" applyAlignment="1" applyProtection="1">
      <alignment horizontal="center" vertical="center"/>
    </xf>
    <xf numFmtId="0" fontId="40" fillId="0" borderId="63" xfId="0" applyFont="1" applyBorder="1" applyAlignment="1" applyProtection="1">
      <alignment horizontal="center" vertical="center"/>
    </xf>
    <xf numFmtId="0" fontId="40" fillId="0" borderId="65" xfId="0" applyFont="1" applyBorder="1" applyAlignment="1" applyProtection="1">
      <alignment horizontal="center" vertical="center"/>
    </xf>
    <xf numFmtId="0" fontId="40" fillId="0" borderId="57" xfId="0" applyFont="1" applyBorder="1" applyAlignment="1" applyProtection="1">
      <alignment horizontal="center" vertical="center"/>
    </xf>
    <xf numFmtId="0" fontId="40" fillId="0" borderId="54" xfId="0" applyFont="1" applyBorder="1" applyAlignment="1" applyProtection="1">
      <alignment horizontal="center" vertical="center"/>
    </xf>
    <xf numFmtId="0" fontId="40" fillId="0" borderId="60" xfId="0" applyFont="1" applyBorder="1" applyAlignment="1" applyProtection="1">
      <alignment horizontal="left" vertical="center"/>
    </xf>
    <xf numFmtId="0" fontId="40" fillId="0" borderId="62" xfId="0" applyFont="1" applyBorder="1" applyAlignment="1" applyProtection="1">
      <alignment horizontal="left" vertical="center"/>
    </xf>
    <xf numFmtId="0" fontId="40" fillId="0" borderId="63" xfId="0" applyFont="1" applyBorder="1" applyAlignment="1" applyProtection="1">
      <alignment horizontal="left" vertical="center"/>
    </xf>
    <xf numFmtId="0" fontId="40" fillId="0" borderId="65" xfId="0" applyFont="1" applyBorder="1" applyAlignment="1" applyProtection="1">
      <alignment horizontal="left" vertical="center"/>
    </xf>
    <xf numFmtId="0" fontId="16" fillId="0" borderId="60" xfId="0" applyFont="1" applyBorder="1" applyAlignment="1" applyProtection="1">
      <alignment horizontal="center" vertical="center" wrapText="1"/>
    </xf>
    <xf numFmtId="0" fontId="16" fillId="0" borderId="61" xfId="0" applyFont="1" applyBorder="1" applyAlignment="1" applyProtection="1">
      <alignment horizontal="center" vertical="center" wrapText="1"/>
    </xf>
    <xf numFmtId="0" fontId="16" fillId="0" borderId="62" xfId="0" applyFont="1" applyBorder="1" applyAlignment="1" applyProtection="1">
      <alignment horizontal="center" vertical="center" wrapText="1"/>
    </xf>
    <xf numFmtId="0" fontId="16" fillId="0" borderId="63" xfId="0" applyFont="1" applyBorder="1" applyAlignment="1" applyProtection="1">
      <alignment horizontal="center" vertical="center" wrapText="1"/>
    </xf>
    <xf numFmtId="0" fontId="16" fillId="0" borderId="64" xfId="0" applyFont="1" applyBorder="1" applyAlignment="1" applyProtection="1">
      <alignment horizontal="center" vertical="center" wrapText="1"/>
    </xf>
    <xf numFmtId="0" fontId="16" fillId="0" borderId="65" xfId="0" applyFont="1" applyBorder="1" applyAlignment="1" applyProtection="1">
      <alignment horizontal="center" vertical="center" wrapText="1"/>
    </xf>
    <xf numFmtId="0" fontId="7" fillId="10" borderId="56" xfId="0" applyFont="1" applyFill="1" applyBorder="1" applyAlignment="1" applyProtection="1">
      <alignment horizontal="center" vertical="top" wrapText="1"/>
    </xf>
    <xf numFmtId="0" fontId="40" fillId="10" borderId="55" xfId="0" applyFont="1" applyFill="1" applyBorder="1" applyAlignment="1" applyProtection="1">
      <alignment horizontal="center" vertical="top" wrapText="1"/>
    </xf>
    <xf numFmtId="0" fontId="7" fillId="0" borderId="123" xfId="0" applyFont="1" applyBorder="1" applyAlignment="1" applyProtection="1">
      <alignment horizontal="center" vertical="center" wrapText="1"/>
    </xf>
    <xf numFmtId="0" fontId="40" fillId="0" borderId="79" xfId="0" applyFont="1" applyBorder="1" applyAlignment="1" applyProtection="1">
      <alignment horizontal="center" vertical="center" wrapText="1"/>
    </xf>
    <xf numFmtId="0" fontId="7" fillId="5" borderId="61" xfId="0" applyFont="1" applyFill="1" applyBorder="1" applyAlignment="1" applyProtection="1">
      <alignment horizontal="center" vertical="center" wrapText="1"/>
    </xf>
    <xf numFmtId="0" fontId="40" fillId="5" borderId="65" xfId="0" applyFont="1" applyFill="1" applyBorder="1" applyAlignment="1" applyProtection="1">
      <alignment horizontal="center" vertical="center" wrapText="1"/>
    </xf>
    <xf numFmtId="0" fontId="40" fillId="0" borderId="47" xfId="0" applyFont="1" applyBorder="1" applyAlignment="1" applyProtection="1">
      <alignment horizontal="center" vertical="center"/>
    </xf>
    <xf numFmtId="0" fontId="7" fillId="0" borderId="60" xfId="0" applyFont="1" applyBorder="1" applyAlignment="1" applyProtection="1">
      <alignment horizontal="center" vertical="center" wrapText="1"/>
    </xf>
    <xf numFmtId="0" fontId="40" fillId="5" borderId="123" xfId="0" applyFont="1" applyFill="1" applyBorder="1" applyAlignment="1" applyProtection="1">
      <alignment horizontal="center" vertical="center" wrapText="1"/>
    </xf>
    <xf numFmtId="0" fontId="40" fillId="5" borderId="79" xfId="0" applyFont="1" applyFill="1" applyBorder="1" applyAlignment="1" applyProtection="1">
      <alignment horizontal="center" vertical="center" wrapText="1"/>
    </xf>
    <xf numFmtId="0" fontId="7" fillId="5" borderId="123" xfId="0" applyFont="1" applyFill="1" applyBorder="1" applyAlignment="1" applyProtection="1">
      <alignment horizontal="center" vertical="center" wrapText="1"/>
    </xf>
    <xf numFmtId="0" fontId="40" fillId="6" borderId="123" xfId="0" applyFont="1" applyFill="1" applyBorder="1" applyAlignment="1" applyProtection="1">
      <alignment horizontal="center" vertical="center" wrapText="1"/>
    </xf>
    <xf numFmtId="0" fontId="40" fillId="6" borderId="79" xfId="0" applyFont="1" applyFill="1" applyBorder="1" applyAlignment="1" applyProtection="1">
      <alignment horizontal="center" vertical="center" wrapText="1"/>
    </xf>
    <xf numFmtId="0" fontId="40" fillId="6" borderId="125" xfId="0" applyFont="1" applyFill="1" applyBorder="1" applyAlignment="1" applyProtection="1">
      <alignment horizontal="center" vertical="center" wrapText="1"/>
    </xf>
    <xf numFmtId="0" fontId="40" fillId="6" borderId="80" xfId="0" applyFont="1" applyFill="1" applyBorder="1" applyAlignment="1" applyProtection="1">
      <alignment horizontal="center" vertical="center" wrapText="1"/>
    </xf>
    <xf numFmtId="0" fontId="40" fillId="6" borderId="61" xfId="0" applyFont="1" applyFill="1" applyBorder="1" applyAlignment="1" applyProtection="1">
      <alignment horizontal="center" vertical="center" wrapText="1"/>
    </xf>
    <xf numFmtId="0" fontId="40" fillId="6" borderId="64" xfId="0" applyFont="1" applyFill="1" applyBorder="1" applyAlignment="1" applyProtection="1">
      <alignment horizontal="center" vertical="center" wrapText="1"/>
    </xf>
    <xf numFmtId="0" fontId="7" fillId="5" borderId="125" xfId="0" applyFont="1" applyFill="1" applyBorder="1" applyAlignment="1" applyProtection="1">
      <alignment horizontal="center" vertical="center" wrapText="1"/>
    </xf>
    <xf numFmtId="0" fontId="40" fillId="5" borderId="80" xfId="0" applyFont="1" applyFill="1" applyBorder="1" applyAlignment="1" applyProtection="1">
      <alignment horizontal="center" vertical="center" wrapText="1"/>
    </xf>
    <xf numFmtId="0" fontId="40" fillId="0" borderId="67" xfId="0" applyFont="1" applyBorder="1" applyAlignment="1" applyProtection="1">
      <alignment horizontal="center" vertical="center"/>
    </xf>
    <xf numFmtId="0" fontId="40" fillId="0" borderId="58" xfId="0" applyFont="1" applyBorder="1" applyAlignment="1" applyProtection="1">
      <alignment horizontal="center" vertical="center"/>
    </xf>
    <xf numFmtId="0" fontId="7" fillId="0" borderId="60"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3"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66" xfId="0" applyFont="1" applyBorder="1" applyAlignment="1" applyProtection="1">
      <alignment horizontal="center" vertical="center" wrapText="1"/>
    </xf>
    <xf numFmtId="0" fontId="7" fillId="0" borderId="48" xfId="0" applyFont="1" applyBorder="1" applyAlignment="1" applyProtection="1">
      <alignment horizontal="center" vertical="center" wrapText="1"/>
    </xf>
    <xf numFmtId="0" fontId="7" fillId="5" borderId="56" xfId="0" applyFont="1" applyFill="1" applyBorder="1" applyAlignment="1" applyProtection="1">
      <alignment horizontal="center" vertical="center" wrapText="1"/>
    </xf>
    <xf numFmtId="0" fontId="7" fillId="5" borderId="55" xfId="0" applyFont="1" applyFill="1" applyBorder="1" applyAlignment="1" applyProtection="1">
      <alignment horizontal="center" vertical="center" wrapText="1"/>
    </xf>
    <xf numFmtId="0" fontId="7" fillId="5" borderId="79" xfId="0" applyFont="1" applyFill="1" applyBorder="1" applyAlignment="1" applyProtection="1">
      <alignment horizontal="center" vertical="center" wrapText="1"/>
    </xf>
    <xf numFmtId="0" fontId="7" fillId="0" borderId="79" xfId="0" applyFont="1" applyBorder="1" applyAlignment="1" applyProtection="1">
      <alignment horizontal="center" vertical="center" wrapText="1"/>
    </xf>
    <xf numFmtId="0" fontId="7" fillId="10" borderId="55" xfId="0" applyFont="1" applyFill="1" applyBorder="1" applyAlignment="1" applyProtection="1">
      <alignment horizontal="center" vertical="top" wrapText="1"/>
    </xf>
    <xf numFmtId="0" fontId="7" fillId="5" borderId="126" xfId="0" applyFont="1" applyFill="1" applyBorder="1" applyAlignment="1" applyProtection="1">
      <alignment horizontal="center" vertical="center" wrapText="1"/>
    </xf>
    <xf numFmtId="0" fontId="7" fillId="5" borderId="83" xfId="0" applyFont="1" applyFill="1" applyBorder="1" applyAlignment="1" applyProtection="1">
      <alignment horizontal="center" vertical="center" wrapText="1"/>
    </xf>
    <xf numFmtId="0" fontId="38" fillId="13" borderId="5" xfId="0" applyFont="1" applyFill="1" applyBorder="1" applyAlignment="1" applyProtection="1">
      <alignment horizontal="center" vertical="center" wrapText="1"/>
    </xf>
    <xf numFmtId="0" fontId="38" fillId="13" borderId="12" xfId="0" applyFont="1" applyFill="1" applyBorder="1" applyAlignment="1" applyProtection="1">
      <alignment horizontal="center" vertical="center" wrapText="1"/>
    </xf>
    <xf numFmtId="0" fontId="7" fillId="0" borderId="190"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10" borderId="56" xfId="0" applyFont="1" applyFill="1" applyBorder="1" applyAlignment="1">
      <alignment horizontal="center" vertical="top" wrapText="1"/>
    </xf>
    <xf numFmtId="0" fontId="7" fillId="10" borderId="55" xfId="0" applyFont="1" applyFill="1" applyBorder="1" applyAlignment="1">
      <alignment horizontal="center" vertical="top" wrapText="1"/>
    </xf>
    <xf numFmtId="0" fontId="7" fillId="0" borderId="123" xfId="0" applyFont="1" applyBorder="1" applyAlignment="1">
      <alignment horizontal="center" vertical="center" wrapText="1"/>
    </xf>
    <xf numFmtId="0" fontId="7" fillId="0" borderId="79" xfId="0" applyFont="1" applyBorder="1" applyAlignment="1">
      <alignment horizontal="center" vertical="center" wrapText="1"/>
    </xf>
    <xf numFmtId="0" fontId="38" fillId="11" borderId="61" xfId="0" applyFont="1" applyFill="1" applyBorder="1" applyAlignment="1" applyProtection="1">
      <alignment horizontal="center" vertical="center"/>
    </xf>
    <xf numFmtId="0" fontId="38" fillId="11" borderId="62" xfId="0" applyFont="1" applyFill="1" applyBorder="1" applyAlignment="1" applyProtection="1">
      <alignment horizontal="center" vertical="center"/>
    </xf>
    <xf numFmtId="0" fontId="38" fillId="13" borderId="11" xfId="0" applyFont="1" applyFill="1" applyBorder="1" applyAlignment="1" applyProtection="1">
      <alignment horizontal="center" vertical="center" wrapText="1"/>
    </xf>
    <xf numFmtId="0" fontId="38" fillId="13" borderId="53" xfId="0" applyFont="1" applyFill="1" applyBorder="1" applyAlignment="1" applyProtection="1">
      <alignment horizontal="center" vertical="center" wrapText="1"/>
    </xf>
    <xf numFmtId="0" fontId="38" fillId="13" borderId="112" xfId="0" applyFont="1" applyFill="1" applyBorder="1" applyAlignment="1" applyProtection="1">
      <alignment horizontal="center" vertical="center" wrapText="1"/>
    </xf>
    <xf numFmtId="0" fontId="38" fillId="13" borderId="26" xfId="0" applyFont="1" applyFill="1" applyBorder="1" applyAlignment="1" applyProtection="1">
      <alignment horizontal="center" vertical="center" wrapText="1"/>
    </xf>
    <xf numFmtId="0" fontId="38" fillId="13" borderId="103" xfId="0" applyFont="1" applyFill="1" applyBorder="1" applyAlignment="1" applyProtection="1">
      <alignment horizontal="center" vertical="center" wrapText="1"/>
    </xf>
    <xf numFmtId="0" fontId="35" fillId="0" borderId="0" xfId="0" applyFont="1" applyAlignment="1" applyProtection="1">
      <alignment horizontal="center"/>
    </xf>
    <xf numFmtId="0" fontId="37" fillId="0" borderId="0" xfId="0" applyFont="1" applyAlignment="1" applyProtection="1">
      <alignment horizontal="center"/>
    </xf>
    <xf numFmtId="0" fontId="38" fillId="0" borderId="22" xfId="0" applyFont="1" applyBorder="1" applyAlignment="1" applyProtection="1">
      <alignment horizontal="center" vertical="center" textRotation="90" wrapText="1"/>
    </xf>
    <xf numFmtId="0" fontId="38" fillId="0" borderId="24" xfId="0" applyFont="1" applyBorder="1" applyAlignment="1" applyProtection="1">
      <alignment horizontal="center" vertical="center" textRotation="90" wrapText="1"/>
    </xf>
    <xf numFmtId="0" fontId="38" fillId="0" borderId="3" xfId="0" applyFont="1" applyBorder="1" applyAlignment="1" applyProtection="1">
      <alignment horizontal="center" vertical="center" textRotation="90" wrapText="1"/>
    </xf>
    <xf numFmtId="0" fontId="39" fillId="0" borderId="2" xfId="0" applyFont="1" applyBorder="1" applyAlignment="1" applyProtection="1">
      <alignment horizontal="center" vertical="center"/>
    </xf>
    <xf numFmtId="0" fontId="40" fillId="0" borderId="2" xfId="0" applyFont="1" applyBorder="1" applyAlignment="1" applyProtection="1">
      <alignment horizontal="center" vertical="center"/>
    </xf>
    <xf numFmtId="16" fontId="38" fillId="24" borderId="77" xfId="0" applyNumberFormat="1" applyFont="1" applyFill="1" applyBorder="1" applyAlignment="1" applyProtection="1">
      <alignment horizontal="center" vertical="center" wrapText="1"/>
    </xf>
    <xf numFmtId="16" fontId="38" fillId="24" borderId="26" xfId="0" applyNumberFormat="1" applyFont="1" applyFill="1" applyBorder="1" applyAlignment="1" applyProtection="1">
      <alignment horizontal="center" vertical="center" wrapText="1"/>
    </xf>
    <xf numFmtId="16" fontId="38" fillId="24" borderId="103" xfId="0" applyNumberFormat="1" applyFont="1" applyFill="1" applyBorder="1" applyAlignment="1" applyProtection="1">
      <alignment horizontal="center" vertical="center" wrapText="1"/>
    </xf>
    <xf numFmtId="0" fontId="38" fillId="24" borderId="170" xfId="0" applyFont="1" applyFill="1" applyBorder="1" applyAlignment="1" applyProtection="1">
      <alignment horizontal="center" vertical="center"/>
    </xf>
    <xf numFmtId="0" fontId="38" fillId="24" borderId="150" xfId="0" applyFont="1" applyFill="1" applyBorder="1" applyAlignment="1" applyProtection="1">
      <alignment horizontal="center" vertical="center"/>
    </xf>
    <xf numFmtId="0" fontId="38" fillId="24" borderId="171" xfId="0" applyFont="1" applyFill="1" applyBorder="1" applyAlignment="1" applyProtection="1">
      <alignment horizontal="center" vertical="center"/>
    </xf>
    <xf numFmtId="16" fontId="38" fillId="24" borderId="11" xfId="0" applyNumberFormat="1" applyFont="1" applyFill="1" applyBorder="1" applyAlignment="1" applyProtection="1">
      <alignment horizontal="center" vertical="center" wrapText="1"/>
    </xf>
    <xf numFmtId="0" fontId="38" fillId="12" borderId="173" xfId="0" applyFont="1" applyFill="1" applyBorder="1" applyAlignment="1" applyProtection="1">
      <alignment horizontal="center" vertical="center" wrapText="1"/>
    </xf>
    <xf numFmtId="0" fontId="38" fillId="12" borderId="129" xfId="0" applyFont="1" applyFill="1" applyBorder="1" applyAlignment="1" applyProtection="1">
      <alignment horizontal="center" vertical="center" wrapText="1"/>
    </xf>
    <xf numFmtId="0" fontId="38" fillId="12" borderId="82" xfId="0" applyFont="1" applyFill="1" applyBorder="1" applyAlignment="1" applyProtection="1">
      <alignment horizontal="center" vertical="center" wrapText="1"/>
    </xf>
    <xf numFmtId="0" fontId="38" fillId="3" borderId="26" xfId="0" applyFont="1" applyFill="1" applyBorder="1" applyAlignment="1" applyProtection="1">
      <alignment horizontal="center" vertical="center" wrapText="1"/>
    </xf>
    <xf numFmtId="0" fontId="38" fillId="3" borderId="11" xfId="0" applyFont="1" applyFill="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20" fillId="0" borderId="2" xfId="0" applyFont="1" applyFill="1" applyBorder="1" applyAlignment="1">
      <alignment horizontal="center" vertical="center" wrapText="1"/>
    </xf>
    <xf numFmtId="0" fontId="20" fillId="0" borderId="9" xfId="0" applyFont="1" applyFill="1" applyBorder="1" applyAlignment="1">
      <alignment horizontal="center" vertical="center" wrapText="1"/>
    </xf>
    <xf numFmtId="16" fontId="38" fillId="2" borderId="170" xfId="0" applyNumberFormat="1" applyFont="1" applyFill="1" applyBorder="1" applyAlignment="1" applyProtection="1">
      <alignment horizontal="center" vertical="center" wrapText="1"/>
    </xf>
    <xf numFmtId="16" fontId="38" fillId="2" borderId="150" xfId="0" quotePrefix="1" applyNumberFormat="1" applyFont="1" applyFill="1" applyBorder="1" applyAlignment="1" applyProtection="1">
      <alignment horizontal="center" vertical="center"/>
    </xf>
    <xf numFmtId="16" fontId="38" fillId="2" borderId="171" xfId="0" quotePrefix="1" applyNumberFormat="1" applyFont="1" applyFill="1" applyBorder="1" applyAlignment="1" applyProtection="1">
      <alignment horizontal="center" vertical="center"/>
    </xf>
    <xf numFmtId="0" fontId="38" fillId="3" borderId="96" xfId="0" applyFont="1" applyFill="1" applyBorder="1" applyAlignment="1" applyProtection="1">
      <alignment horizontal="center" vertical="center" wrapText="1"/>
    </xf>
    <xf numFmtId="0" fontId="38" fillId="3" borderId="28" xfId="0" applyFont="1" applyFill="1" applyBorder="1" applyAlignment="1" applyProtection="1">
      <alignment horizontal="center" vertical="center" wrapText="1"/>
    </xf>
    <xf numFmtId="0" fontId="38" fillId="3" borderId="92" xfId="0" applyFont="1" applyFill="1" applyBorder="1" applyAlignment="1" applyProtection="1">
      <alignment horizontal="center" vertical="center" wrapText="1"/>
    </xf>
    <xf numFmtId="0" fontId="38" fillId="3" borderId="5" xfId="0" applyFont="1" applyFill="1" applyBorder="1" applyAlignment="1" applyProtection="1">
      <alignment horizontal="center" vertical="center" wrapText="1"/>
    </xf>
    <xf numFmtId="0" fontId="38" fillId="2" borderId="26" xfId="0" applyFont="1" applyFill="1" applyBorder="1" applyAlignment="1" applyProtection="1">
      <alignment horizontal="center" vertical="center"/>
    </xf>
    <xf numFmtId="0" fontId="38" fillId="2" borderId="11" xfId="0" applyFont="1" applyFill="1" applyBorder="1" applyAlignment="1" applyProtection="1">
      <alignment horizontal="center" vertical="center"/>
    </xf>
    <xf numFmtId="0" fontId="38" fillId="2" borderId="77" xfId="0" applyFont="1" applyFill="1" applyBorder="1" applyAlignment="1" applyProtection="1">
      <alignment horizontal="center" vertical="center" wrapText="1"/>
    </xf>
    <xf numFmtId="0" fontId="38" fillId="2" borderId="26" xfId="0" applyFont="1" applyFill="1" applyBorder="1" applyAlignment="1" applyProtection="1">
      <alignment horizontal="center" vertical="center" wrapText="1"/>
    </xf>
    <xf numFmtId="0" fontId="38" fillId="2" borderId="11" xfId="0" applyFont="1" applyFill="1" applyBorder="1" applyAlignment="1" applyProtection="1">
      <alignment horizontal="center" vertical="center" wrapText="1"/>
    </xf>
    <xf numFmtId="0" fontId="40" fillId="0" borderId="22" xfId="0" applyFont="1" applyBorder="1" applyAlignment="1" applyProtection="1">
      <alignment horizontal="center" vertical="center" textRotation="90" wrapText="1"/>
    </xf>
    <xf numFmtId="0" fontId="40" fillId="0" borderId="24" xfId="0" applyFont="1" applyBorder="1" applyAlignment="1" applyProtection="1">
      <alignment horizontal="center" vertical="center" textRotation="90" wrapText="1"/>
    </xf>
    <xf numFmtId="0" fontId="40" fillId="0" borderId="3" xfId="0" applyFont="1" applyBorder="1" applyAlignment="1" applyProtection="1">
      <alignment horizontal="center" vertical="center" textRotation="90" wrapText="1"/>
    </xf>
    <xf numFmtId="0" fontId="7" fillId="0" borderId="186"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40" fillId="0" borderId="2" xfId="0" applyFont="1" applyFill="1" applyBorder="1" applyAlignment="1" applyProtection="1">
      <alignment horizontal="center" vertical="center" textRotation="90"/>
    </xf>
    <xf numFmtId="0" fontId="40" fillId="0" borderId="9" xfId="0" applyFont="1" applyFill="1" applyBorder="1" applyAlignment="1" applyProtection="1">
      <alignment horizontal="center" vertical="center" textRotation="90"/>
    </xf>
    <xf numFmtId="0" fontId="7" fillId="0" borderId="22" xfId="0" applyFont="1" applyBorder="1" applyAlignment="1">
      <alignment horizontal="center" vertical="center" textRotation="90" wrapText="1"/>
    </xf>
    <xf numFmtId="0" fontId="7" fillId="0" borderId="24"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8" fillId="3" borderId="77" xfId="0" applyFont="1" applyFill="1" applyBorder="1" applyAlignment="1" applyProtection="1">
      <alignment horizontal="center" vertical="center" wrapText="1"/>
    </xf>
    <xf numFmtId="0" fontId="7" fillId="0" borderId="125"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126"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47" xfId="0" applyFont="1" applyBorder="1" applyAlignment="1">
      <alignment horizontal="center" vertical="center"/>
    </xf>
    <xf numFmtId="0" fontId="7" fillId="0" borderId="61" xfId="0" applyFont="1" applyBorder="1" applyAlignment="1">
      <alignment horizontal="left" vertical="center"/>
    </xf>
    <xf numFmtId="0" fontId="7" fillId="6" borderId="125" xfId="0" applyFont="1" applyFill="1" applyBorder="1" applyAlignment="1">
      <alignment horizontal="center" vertical="center" wrapText="1"/>
    </xf>
    <xf numFmtId="0" fontId="7" fillId="6" borderId="80" xfId="0" applyFont="1" applyFill="1" applyBorder="1" applyAlignment="1">
      <alignment horizontal="center" vertical="center" wrapText="1"/>
    </xf>
    <xf numFmtId="0" fontId="7" fillId="5" borderId="61" xfId="0" applyFont="1" applyFill="1" applyBorder="1" applyAlignment="1">
      <alignment horizontal="center" vertical="center" wrapText="1"/>
    </xf>
    <xf numFmtId="0" fontId="7" fillId="5" borderId="65" xfId="0" applyFont="1" applyFill="1" applyBorder="1" applyAlignment="1">
      <alignment horizontal="center" vertical="center" wrapText="1"/>
    </xf>
    <xf numFmtId="0" fontId="7" fillId="9" borderId="66" xfId="0" applyFont="1" applyFill="1" applyBorder="1" applyAlignment="1">
      <alignment horizontal="center" vertical="center" wrapText="1"/>
    </xf>
    <xf numFmtId="0" fontId="7" fillId="9" borderId="48" xfId="0" applyFont="1" applyFill="1" applyBorder="1" applyAlignment="1">
      <alignment horizontal="center" vertical="center" wrapText="1"/>
    </xf>
    <xf numFmtId="0" fontId="51" fillId="9" borderId="66" xfId="0" applyFont="1" applyFill="1" applyBorder="1" applyAlignment="1">
      <alignment horizontal="center" vertical="center" wrapText="1"/>
    </xf>
    <xf numFmtId="0" fontId="51" fillId="9" borderId="48" xfId="0" applyFont="1" applyFill="1" applyBorder="1" applyAlignment="1">
      <alignment horizontal="center" vertical="center" wrapText="1"/>
    </xf>
    <xf numFmtId="168" fontId="7" fillId="20" borderId="22" xfId="0" applyNumberFormat="1" applyFont="1" applyFill="1" applyBorder="1" applyAlignment="1">
      <alignment horizontal="center" vertical="center" wrapText="1"/>
    </xf>
    <xf numFmtId="168" fontId="7" fillId="20" borderId="24" xfId="0" applyNumberFormat="1" applyFont="1" applyFill="1" applyBorder="1" applyAlignment="1">
      <alignment horizontal="center" vertical="center" wrapText="1"/>
    </xf>
    <xf numFmtId="0" fontId="47" fillId="0" borderId="9" xfId="0" applyFont="1" applyBorder="1" applyAlignment="1">
      <alignment horizontal="center"/>
    </xf>
    <xf numFmtId="0" fontId="47" fillId="0" borderId="26" xfId="0" applyFont="1" applyBorder="1" applyAlignment="1">
      <alignment horizontal="center"/>
    </xf>
    <xf numFmtId="0" fontId="47" fillId="0" borderId="5" xfId="0" applyFont="1" applyBorder="1" applyAlignment="1">
      <alignment horizontal="center"/>
    </xf>
    <xf numFmtId="0" fontId="40" fillId="5" borderId="79" xfId="0" applyFont="1" applyFill="1" applyBorder="1" applyAlignment="1">
      <alignment horizontal="center" vertical="center" wrapText="1"/>
    </xf>
    <xf numFmtId="0" fontId="40" fillId="0" borderId="80" xfId="0" applyFont="1" applyBorder="1" applyAlignment="1">
      <alignment horizontal="center" vertical="center" wrapText="1"/>
    </xf>
    <xf numFmtId="0" fontId="40" fillId="5" borderId="65" xfId="0" applyFont="1" applyFill="1" applyBorder="1" applyAlignment="1">
      <alignment horizontal="center" vertical="center" wrapText="1"/>
    </xf>
    <xf numFmtId="0" fontId="40" fillId="0" borderId="63" xfId="0" applyFont="1" applyBorder="1" applyAlignment="1">
      <alignment horizontal="left" vertical="center"/>
    </xf>
    <xf numFmtId="0" fontId="40" fillId="0" borderId="65" xfId="0" applyFont="1" applyBorder="1" applyAlignment="1">
      <alignment horizontal="left" vertical="center"/>
    </xf>
    <xf numFmtId="0" fontId="40" fillId="0" borderId="57" xfId="0" applyFont="1" applyBorder="1" applyAlignment="1">
      <alignment horizontal="center" vertical="center"/>
    </xf>
    <xf numFmtId="0" fontId="40" fillId="0" borderId="54" xfId="0" applyFont="1" applyBorder="1" applyAlignment="1">
      <alignment horizontal="center" vertical="center"/>
    </xf>
    <xf numFmtId="0" fontId="40" fillId="0" borderId="60" xfId="0" applyFont="1" applyBorder="1" applyAlignment="1">
      <alignment horizontal="center" vertical="center"/>
    </xf>
    <xf numFmtId="0" fontId="40" fillId="0" borderId="62" xfId="0" applyFont="1" applyBorder="1" applyAlignment="1">
      <alignment horizontal="center" vertical="center"/>
    </xf>
    <xf numFmtId="0" fontId="40" fillId="0" borderId="63" xfId="0" applyFont="1" applyBorder="1" applyAlignment="1">
      <alignment horizontal="center" vertical="center"/>
    </xf>
    <xf numFmtId="0" fontId="40" fillId="0" borderId="65" xfId="0" applyFont="1" applyBorder="1" applyAlignment="1">
      <alignment horizontal="center" vertical="center"/>
    </xf>
    <xf numFmtId="0" fontId="40" fillId="0" borderId="60" xfId="0" applyFont="1" applyBorder="1" applyAlignment="1">
      <alignment horizontal="left" vertical="center"/>
    </xf>
    <xf numFmtId="0" fontId="40" fillId="0" borderId="61" xfId="0" applyFont="1" applyBorder="1" applyAlignment="1">
      <alignment horizontal="left" vertical="center"/>
    </xf>
    <xf numFmtId="0" fontId="40" fillId="0" borderId="47" xfId="0" applyFont="1" applyBorder="1" applyAlignment="1">
      <alignment horizontal="center" vertical="center"/>
    </xf>
    <xf numFmtId="0" fontId="16" fillId="0" borderId="60"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6" fillId="0" borderId="62" xfId="0" applyFont="1" applyFill="1" applyBorder="1" applyAlignment="1">
      <alignment horizontal="center" vertical="center" wrapText="1"/>
    </xf>
    <xf numFmtId="0" fontId="16" fillId="0" borderId="63" xfId="0" applyFont="1" applyFill="1" applyBorder="1" applyAlignment="1">
      <alignment horizontal="center" vertical="center" wrapText="1"/>
    </xf>
    <xf numFmtId="0" fontId="16" fillId="0" borderId="64"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40" fillId="6" borderId="123" xfId="0" applyFont="1" applyFill="1" applyBorder="1" applyAlignment="1">
      <alignment horizontal="center" vertical="center" wrapText="1"/>
    </xf>
    <xf numFmtId="0" fontId="40" fillId="6" borderId="79" xfId="0" applyFont="1" applyFill="1" applyBorder="1" applyAlignment="1">
      <alignment horizontal="center" vertical="center" wrapText="1"/>
    </xf>
    <xf numFmtId="0" fontId="50" fillId="24" borderId="101" xfId="0" applyFont="1" applyFill="1" applyBorder="1" applyAlignment="1" applyProtection="1">
      <alignment horizontal="center" vertical="center" wrapText="1"/>
    </xf>
    <xf numFmtId="0" fontId="50" fillId="24" borderId="100" xfId="0" applyFont="1" applyFill="1" applyBorder="1" applyAlignment="1" applyProtection="1">
      <alignment horizontal="center" vertical="center" wrapText="1"/>
    </xf>
    <xf numFmtId="0" fontId="53" fillId="3" borderId="27" xfId="0" applyFont="1" applyFill="1" applyBorder="1" applyAlignment="1">
      <alignment horizontal="center" vertical="center" wrapText="1"/>
    </xf>
    <xf numFmtId="0" fontId="53" fillId="3" borderId="18" xfId="0" applyFont="1" applyFill="1" applyBorder="1" applyAlignment="1">
      <alignment horizontal="center" vertical="center" wrapText="1"/>
    </xf>
    <xf numFmtId="0" fontId="53" fillId="3" borderId="77" xfId="0" applyFont="1" applyFill="1" applyBorder="1" applyAlignment="1">
      <alignment horizontal="center" vertical="center" wrapText="1"/>
    </xf>
    <xf numFmtId="0" fontId="53" fillId="3" borderId="26" xfId="0" applyFont="1" applyFill="1" applyBorder="1" applyAlignment="1">
      <alignment horizontal="center" vertical="center" wrapText="1"/>
    </xf>
    <xf numFmtId="0" fontId="53" fillId="3" borderId="103"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50" fillId="24" borderId="92" xfId="0" applyFont="1" applyFill="1" applyBorder="1" applyAlignment="1" applyProtection="1">
      <alignment horizontal="center" vertical="center" wrapText="1"/>
    </xf>
    <xf numFmtId="0" fontId="50" fillId="24" borderId="89" xfId="0" applyFont="1" applyFill="1" applyBorder="1" applyAlignment="1" applyProtection="1">
      <alignment horizontal="center" vertical="center" wrapText="1"/>
    </xf>
    <xf numFmtId="0" fontId="50" fillId="24" borderId="10" xfId="0" applyFont="1" applyFill="1" applyBorder="1" applyAlignment="1" applyProtection="1">
      <alignment horizontal="center" vertical="center" wrapText="1"/>
    </xf>
    <xf numFmtId="0" fontId="50" fillId="24" borderId="36" xfId="0" applyFont="1" applyFill="1" applyBorder="1" applyAlignment="1" applyProtection="1">
      <alignment horizontal="center" vertical="center" wrapText="1"/>
    </xf>
    <xf numFmtId="0" fontId="53" fillId="3" borderId="15" xfId="0" applyFont="1" applyFill="1" applyBorder="1" applyAlignment="1">
      <alignment horizontal="center" vertical="center" wrapText="1"/>
    </xf>
    <xf numFmtId="0" fontId="16" fillId="0" borderId="60"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62"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64" xfId="0" applyFont="1" applyFill="1" applyBorder="1" applyAlignment="1">
      <alignment horizontal="center" vertical="center"/>
    </xf>
    <xf numFmtId="0" fontId="16" fillId="0" borderId="65" xfId="0" applyFont="1" applyFill="1" applyBorder="1" applyAlignment="1">
      <alignment horizontal="center" vertical="center"/>
    </xf>
    <xf numFmtId="0" fontId="40" fillId="6" borderId="125" xfId="0" applyFont="1" applyFill="1" applyBorder="1" applyAlignment="1">
      <alignment horizontal="center" vertical="center" wrapText="1"/>
    </xf>
    <xf numFmtId="0" fontId="40" fillId="6" borderId="80" xfId="0" applyFont="1" applyFill="1" applyBorder="1" applyAlignment="1">
      <alignment horizontal="center" vertical="center" wrapText="1"/>
    </xf>
    <xf numFmtId="0" fontId="38" fillId="24" borderId="22" xfId="0" applyFont="1" applyFill="1" applyBorder="1" applyAlignment="1" applyProtection="1">
      <alignment horizontal="center" vertical="center" wrapText="1"/>
    </xf>
    <xf numFmtId="0" fontId="50" fillId="24" borderId="21" xfId="0" applyFont="1" applyFill="1" applyBorder="1" applyAlignment="1" applyProtection="1">
      <alignment horizontal="center" vertical="center" wrapText="1"/>
    </xf>
    <xf numFmtId="0" fontId="51" fillId="0" borderId="22" xfId="0" applyFont="1" applyBorder="1" applyAlignment="1">
      <alignment horizontal="center" vertical="center" textRotation="90" wrapText="1"/>
    </xf>
    <xf numFmtId="0" fontId="51" fillId="0" borderId="24" xfId="0" applyFont="1" applyBorder="1" applyAlignment="1">
      <alignment horizontal="center" vertical="center" textRotation="90" wrapText="1"/>
    </xf>
    <xf numFmtId="0" fontId="51" fillId="0" borderId="3" xfId="0" applyFont="1" applyBorder="1" applyAlignment="1">
      <alignment horizontal="center" vertical="center" textRotation="90" wrapText="1"/>
    </xf>
    <xf numFmtId="0" fontId="50" fillId="0" borderId="57" xfId="0" applyFont="1" applyBorder="1" applyAlignment="1">
      <alignment horizontal="center" vertical="center"/>
    </xf>
    <xf numFmtId="0" fontId="50" fillId="0" borderId="71" xfId="0" applyFont="1" applyBorder="1" applyAlignment="1">
      <alignment horizontal="center" vertical="center"/>
    </xf>
    <xf numFmtId="0" fontId="50" fillId="0" borderId="54" xfId="0" applyFont="1" applyBorder="1" applyAlignment="1">
      <alignment horizontal="center" vertical="center"/>
    </xf>
    <xf numFmtId="168" fontId="51" fillId="20" borderId="2" xfId="0" applyNumberFormat="1" applyFont="1" applyFill="1" applyBorder="1" applyAlignment="1">
      <alignment horizontal="center" vertical="center" wrapText="1"/>
    </xf>
    <xf numFmtId="168" fontId="7" fillId="0" borderId="2" xfId="0" applyNumberFormat="1" applyFont="1" applyFill="1" applyBorder="1" applyAlignment="1">
      <alignment horizontal="center" vertical="center" wrapText="1"/>
    </xf>
    <xf numFmtId="168" fontId="51" fillId="0" borderId="2" xfId="0" applyNumberFormat="1" applyFont="1" applyFill="1" applyBorder="1" applyAlignment="1">
      <alignment horizontal="center" vertical="center"/>
    </xf>
    <xf numFmtId="168" fontId="51" fillId="0" borderId="9" xfId="0" applyNumberFormat="1" applyFont="1" applyFill="1" applyBorder="1" applyAlignment="1">
      <alignment horizontal="center" vertical="center" wrapText="1"/>
    </xf>
    <xf numFmtId="168" fontId="51" fillId="0" borderId="26" xfId="0" applyNumberFormat="1" applyFont="1" applyFill="1" applyBorder="1" applyAlignment="1">
      <alignment horizontal="center" vertical="center" wrapText="1"/>
    </xf>
    <xf numFmtId="168" fontId="51" fillId="0" borderId="5" xfId="0" applyNumberFormat="1" applyFont="1" applyFill="1" applyBorder="1" applyAlignment="1">
      <alignment horizontal="center" vertical="center" wrapText="1"/>
    </xf>
    <xf numFmtId="0" fontId="50" fillId="0" borderId="2" xfId="0" applyFont="1" applyBorder="1" applyAlignment="1">
      <alignment horizontal="center" vertical="center" wrapText="1"/>
    </xf>
    <xf numFmtId="0" fontId="50" fillId="0" borderId="2" xfId="0" applyFont="1" applyBorder="1" applyAlignment="1">
      <alignment horizontal="center" vertical="center"/>
    </xf>
    <xf numFmtId="168" fontId="51" fillId="0" borderId="9" xfId="0" applyNumberFormat="1" applyFont="1" applyFill="1" applyBorder="1" applyAlignment="1">
      <alignment horizontal="center" vertical="center"/>
    </xf>
    <xf numFmtId="168" fontId="51" fillId="0" borderId="26" xfId="0" applyNumberFormat="1" applyFont="1" applyFill="1" applyBorder="1" applyAlignment="1">
      <alignment horizontal="center" vertical="center"/>
    </xf>
    <xf numFmtId="168" fontId="51" fillId="0" borderId="5" xfId="0" applyNumberFormat="1" applyFont="1" applyFill="1" applyBorder="1" applyAlignment="1">
      <alignment horizontal="center" vertical="center"/>
    </xf>
    <xf numFmtId="0" fontId="53" fillId="24" borderId="26" xfId="0" applyFont="1" applyFill="1" applyBorder="1" applyAlignment="1" applyProtection="1">
      <alignment horizontal="center" vertical="center" wrapText="1"/>
    </xf>
    <xf numFmtId="0" fontId="53" fillId="24" borderId="103" xfId="0" applyFont="1" applyFill="1" applyBorder="1" applyAlignment="1" applyProtection="1">
      <alignment horizontal="center" vertical="center" wrapText="1"/>
    </xf>
    <xf numFmtId="0" fontId="50" fillId="14" borderId="60" xfId="0" applyFont="1" applyFill="1" applyBorder="1" applyAlignment="1">
      <alignment horizontal="center" vertical="center" wrapText="1"/>
    </xf>
    <xf numFmtId="0" fontId="50" fillId="14" borderId="61" xfId="0" applyFont="1" applyFill="1" applyBorder="1" applyAlignment="1">
      <alignment horizontal="center" vertical="center" wrapText="1"/>
    </xf>
    <xf numFmtId="0" fontId="50" fillId="14" borderId="62" xfId="0" applyFont="1" applyFill="1" applyBorder="1" applyAlignment="1">
      <alignment horizontal="center" vertical="center" wrapText="1"/>
    </xf>
    <xf numFmtId="0" fontId="38" fillId="13" borderId="77" xfId="0" applyFont="1" applyFill="1" applyBorder="1" applyAlignment="1">
      <alignment horizontal="center" vertical="center" wrapText="1"/>
    </xf>
    <xf numFmtId="0" fontId="38" fillId="13" borderId="26" xfId="0" applyFont="1" applyFill="1" applyBorder="1" applyAlignment="1">
      <alignment horizontal="center" vertical="center" wrapText="1"/>
    </xf>
    <xf numFmtId="0" fontId="38" fillId="13" borderId="11" xfId="0" applyFont="1" applyFill="1" applyBorder="1" applyAlignment="1">
      <alignment horizontal="center" vertical="center" wrapText="1"/>
    </xf>
    <xf numFmtId="0" fontId="53" fillId="24" borderId="11" xfId="0" applyFont="1" applyFill="1" applyBorder="1" applyAlignment="1" applyProtection="1">
      <alignment horizontal="center" vertical="center" wrapText="1"/>
    </xf>
    <xf numFmtId="0" fontId="50" fillId="24" borderId="68" xfId="0" applyFont="1" applyFill="1" applyBorder="1" applyAlignment="1" applyProtection="1">
      <alignment horizontal="center" vertical="center" wrapText="1"/>
    </xf>
    <xf numFmtId="0" fontId="50" fillId="24" borderId="70" xfId="0" applyFont="1" applyFill="1" applyBorder="1" applyAlignment="1" applyProtection="1">
      <alignment horizontal="center" vertical="center" wrapText="1"/>
    </xf>
    <xf numFmtId="0" fontId="50" fillId="24" borderId="23" xfId="0" applyFont="1" applyFill="1" applyBorder="1" applyAlignment="1" applyProtection="1">
      <alignment horizontal="center" vertical="center" wrapText="1"/>
    </xf>
    <xf numFmtId="0" fontId="50" fillId="24" borderId="22" xfId="0" applyFont="1" applyFill="1" applyBorder="1" applyAlignment="1" applyProtection="1">
      <alignment horizontal="center" vertical="center" wrapText="1"/>
    </xf>
    <xf numFmtId="0" fontId="38" fillId="11" borderId="72" xfId="0" applyFont="1" applyFill="1" applyBorder="1" applyAlignment="1">
      <alignment horizontal="center" vertical="center" wrapText="1"/>
    </xf>
    <xf numFmtId="0" fontId="38" fillId="11" borderId="110" xfId="0" applyFont="1" applyFill="1" applyBorder="1" applyAlignment="1">
      <alignment horizontal="center" vertical="center" wrapText="1"/>
    </xf>
    <xf numFmtId="0" fontId="38" fillId="11" borderId="89" xfId="0" applyFont="1" applyFill="1" applyBorder="1" applyAlignment="1">
      <alignment horizontal="center" vertical="center" wrapText="1"/>
    </xf>
    <xf numFmtId="0" fontId="38" fillId="14" borderId="77" xfId="0" applyFont="1" applyFill="1" applyBorder="1" applyAlignment="1">
      <alignment horizontal="center" vertical="center" wrapText="1"/>
    </xf>
    <xf numFmtId="0" fontId="38" fillId="14" borderId="26"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53" fillId="3" borderId="26" xfId="0" applyFont="1" applyFill="1" applyBorder="1" applyAlignment="1">
      <alignment horizontal="center" vertical="center"/>
    </xf>
    <xf numFmtId="0" fontId="46" fillId="0" borderId="0" xfId="0" applyFont="1" applyAlignment="1">
      <alignment horizontal="center"/>
    </xf>
    <xf numFmtId="0" fontId="38" fillId="24" borderId="48" xfId="0" applyFont="1" applyFill="1" applyBorder="1" applyAlignment="1" applyProtection="1">
      <alignment horizontal="center" vertical="center"/>
    </xf>
    <xf numFmtId="0" fontId="50" fillId="24" borderId="65" xfId="0" applyFont="1" applyFill="1" applyBorder="1" applyAlignment="1" applyProtection="1">
      <alignment horizontal="center" vertical="center"/>
    </xf>
    <xf numFmtId="0" fontId="50" fillId="24" borderId="48" xfId="0" applyFont="1" applyFill="1" applyBorder="1" applyAlignment="1" applyProtection="1">
      <alignment horizontal="center" vertical="center"/>
    </xf>
    <xf numFmtId="0" fontId="53" fillId="2" borderId="26" xfId="0" applyFont="1" applyFill="1" applyBorder="1" applyAlignment="1">
      <alignment horizontal="center" vertical="center"/>
    </xf>
    <xf numFmtId="0" fontId="53" fillId="2" borderId="11" xfId="0" applyFont="1" applyFill="1" applyBorder="1" applyAlignment="1">
      <alignment horizontal="center" vertical="center"/>
    </xf>
    <xf numFmtId="16" fontId="38" fillId="24" borderId="170" xfId="0" applyNumberFormat="1" applyFont="1" applyFill="1" applyBorder="1" applyAlignment="1" applyProtection="1">
      <alignment horizontal="center" vertical="center" wrapText="1"/>
    </xf>
    <xf numFmtId="16" fontId="38" fillId="24" borderId="150" xfId="0" applyNumberFormat="1" applyFont="1" applyFill="1" applyBorder="1" applyAlignment="1" applyProtection="1">
      <alignment horizontal="center" vertical="center" wrapText="1"/>
    </xf>
    <xf numFmtId="16" fontId="38" fillId="24" borderId="171" xfId="0" applyNumberFormat="1" applyFont="1" applyFill="1" applyBorder="1" applyAlignment="1" applyProtection="1">
      <alignment horizontal="center" vertical="center" wrapText="1"/>
    </xf>
    <xf numFmtId="0" fontId="50" fillId="24" borderId="163" xfId="0" applyFont="1" applyFill="1" applyBorder="1" applyAlignment="1" applyProtection="1">
      <alignment horizontal="center" vertical="center" wrapText="1"/>
    </xf>
    <xf numFmtId="0" fontId="50" fillId="24" borderId="18" xfId="0" applyFont="1" applyFill="1" applyBorder="1" applyAlignment="1" applyProtection="1">
      <alignment horizontal="center" vertical="center" wrapText="1"/>
    </xf>
    <xf numFmtId="0" fontId="49" fillId="0" borderId="0" xfId="0" applyFont="1" applyAlignment="1">
      <alignment horizontal="center"/>
    </xf>
    <xf numFmtId="0" fontId="50" fillId="0" borderId="22" xfId="0" applyFont="1" applyBorder="1" applyAlignment="1">
      <alignment horizontal="center" vertical="center" textRotation="90" wrapText="1"/>
    </xf>
    <xf numFmtId="0" fontId="50" fillId="0" borderId="24" xfId="0" applyFont="1" applyBorder="1" applyAlignment="1">
      <alignment horizontal="center" vertical="center" textRotation="90" wrapText="1"/>
    </xf>
    <xf numFmtId="0" fontId="50" fillId="0" borderId="3" xfId="0" applyFont="1" applyBorder="1" applyAlignment="1">
      <alignment horizontal="center" vertical="center" textRotation="90" wrapText="1"/>
    </xf>
    <xf numFmtId="0" fontId="53" fillId="8" borderId="26" xfId="0" applyFont="1" applyFill="1" applyBorder="1" applyAlignment="1">
      <alignment horizontal="center" vertical="center" wrapText="1"/>
    </xf>
    <xf numFmtId="0" fontId="53" fillId="8" borderId="77" xfId="0" applyFont="1" applyFill="1" applyBorder="1" applyAlignment="1">
      <alignment horizontal="center" vertical="center" wrapText="1"/>
    </xf>
    <xf numFmtId="0" fontId="53" fillId="8" borderId="11"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1" xfId="0" applyFont="1" applyFill="1" applyBorder="1" applyAlignment="1">
      <alignment horizontal="center" vertical="center"/>
    </xf>
    <xf numFmtId="0" fontId="53" fillId="3" borderId="11" xfId="0" applyFont="1" applyFill="1" applyBorder="1" applyAlignment="1">
      <alignment horizontal="center" vertical="center"/>
    </xf>
    <xf numFmtId="168" fontId="7" fillId="0" borderId="22" xfId="0" applyNumberFormat="1" applyFont="1" applyFill="1" applyBorder="1" applyAlignment="1">
      <alignment horizontal="center" vertical="center" wrapText="1"/>
    </xf>
    <xf numFmtId="168" fontId="7" fillId="0" borderId="24" xfId="0" applyNumberFormat="1" applyFont="1" applyFill="1" applyBorder="1" applyAlignment="1">
      <alignment horizontal="center" vertical="center" wrapText="1"/>
    </xf>
    <xf numFmtId="168" fontId="7" fillId="0" borderId="3" xfId="0" applyNumberFormat="1" applyFont="1" applyFill="1" applyBorder="1" applyAlignment="1">
      <alignment horizontal="center" vertical="center" wrapText="1"/>
    </xf>
    <xf numFmtId="0" fontId="53" fillId="3" borderId="9" xfId="0" applyFont="1" applyFill="1" applyBorder="1" applyAlignment="1">
      <alignment horizontal="center" vertical="center" wrapText="1"/>
    </xf>
    <xf numFmtId="0" fontId="53" fillId="3" borderId="11" xfId="0" applyFont="1" applyFill="1" applyBorder="1" applyAlignment="1">
      <alignment horizontal="center" vertical="center" wrapText="1"/>
    </xf>
    <xf numFmtId="0" fontId="94" fillId="0" borderId="60" xfId="7" applyFont="1" applyBorder="1" applyAlignment="1">
      <alignment horizontal="center" vertical="center"/>
    </xf>
    <xf numFmtId="0" fontId="94" fillId="0" borderId="61" xfId="7" applyFont="1" applyBorder="1" applyAlignment="1">
      <alignment horizontal="center" vertical="center"/>
    </xf>
    <xf numFmtId="0" fontId="94" fillId="0" borderId="67" xfId="7" applyFont="1" applyBorder="1" applyAlignment="1">
      <alignment horizontal="center" vertical="center"/>
    </xf>
    <xf numFmtId="0" fontId="94" fillId="0" borderId="0" xfId="7" applyFont="1" applyAlignment="1">
      <alignment horizontal="center" vertical="center"/>
    </xf>
    <xf numFmtId="0" fontId="94" fillId="0" borderId="187" xfId="7" applyFont="1" applyBorder="1" applyAlignment="1">
      <alignment horizontal="center" vertical="center"/>
    </xf>
    <xf numFmtId="0" fontId="94" fillId="0" borderId="163" xfId="7" applyFont="1" applyBorder="1" applyAlignment="1">
      <alignment horizontal="center" vertical="center"/>
    </xf>
    <xf numFmtId="0" fontId="91" fillId="0" borderId="85" xfId="7" applyFont="1" applyBorder="1" applyAlignment="1">
      <alignment horizontal="center" vertical="center"/>
    </xf>
    <xf numFmtId="0" fontId="91" fillId="0" borderId="76" xfId="7" applyFont="1" applyBorder="1" applyAlignment="1">
      <alignment horizontal="center" vertical="center"/>
    </xf>
    <xf numFmtId="0" fontId="91" fillId="0" borderId="114" xfId="7" applyFont="1" applyBorder="1" applyAlignment="1">
      <alignment horizontal="center" vertical="center"/>
    </xf>
    <xf numFmtId="0" fontId="83" fillId="28" borderId="9" xfId="0" applyFont="1" applyFill="1" applyBorder="1" applyAlignment="1">
      <alignment horizontal="center" vertical="center" wrapText="1"/>
    </xf>
    <xf numFmtId="0" fontId="83" fillId="28" borderId="5" xfId="0" applyFont="1" applyFill="1" applyBorder="1" applyAlignment="1">
      <alignment horizontal="center" vertical="center" wrapText="1"/>
    </xf>
    <xf numFmtId="0" fontId="73" fillId="28" borderId="60" xfId="7" applyFont="1" applyFill="1" applyBorder="1" applyAlignment="1">
      <alignment horizontal="center" vertical="center"/>
    </xf>
    <xf numFmtId="0" fontId="73" fillId="28" borderId="62" xfId="7" applyFont="1" applyFill="1" applyBorder="1" applyAlignment="1">
      <alignment horizontal="center" vertical="center"/>
    </xf>
    <xf numFmtId="0" fontId="73" fillId="28" borderId="67" xfId="7" applyFont="1" applyFill="1" applyBorder="1" applyAlignment="1">
      <alignment horizontal="center" vertical="center"/>
    </xf>
    <xf numFmtId="0" fontId="73" fillId="28" borderId="58" xfId="7" applyFont="1" applyFill="1" applyBorder="1" applyAlignment="1">
      <alignment horizontal="center" vertical="center"/>
    </xf>
    <xf numFmtId="0" fontId="73" fillId="28" borderId="187" xfId="7" applyFont="1" applyFill="1" applyBorder="1" applyAlignment="1">
      <alignment horizontal="center" vertical="center"/>
    </xf>
    <xf numFmtId="0" fontId="73" fillId="28" borderId="18" xfId="7" applyFont="1" applyFill="1" applyBorder="1" applyAlignment="1">
      <alignment horizontal="center" vertical="center"/>
    </xf>
    <xf numFmtId="0" fontId="73" fillId="28" borderId="66" xfId="7" applyFont="1" applyFill="1" applyBorder="1" applyAlignment="1">
      <alignment horizontal="center" vertical="center" wrapText="1"/>
    </xf>
    <xf numFmtId="0" fontId="73" fillId="28" borderId="151" xfId="7" applyFont="1" applyFill="1" applyBorder="1" applyAlignment="1">
      <alignment horizontal="center" vertical="center" wrapText="1"/>
    </xf>
    <xf numFmtId="0" fontId="73" fillId="28" borderId="52" xfId="7" applyFont="1" applyFill="1" applyBorder="1" applyAlignment="1">
      <alignment horizontal="center" vertical="center" wrapText="1"/>
    </xf>
    <xf numFmtId="1" fontId="91" fillId="0" borderId="0" xfId="7" applyNumberFormat="1" applyFont="1" applyAlignment="1">
      <alignment vertical="top" wrapText="1"/>
    </xf>
    <xf numFmtId="0" fontId="96" fillId="0" borderId="0" xfId="30" applyFont="1" applyAlignment="1">
      <alignment vertical="top" wrapText="1"/>
    </xf>
    <xf numFmtId="0" fontId="91" fillId="0" borderId="170" xfId="7" applyFont="1" applyBorder="1" applyAlignment="1">
      <alignment horizontal="center" vertical="center" wrapText="1"/>
    </xf>
    <xf numFmtId="0" fontId="91" fillId="0" borderId="150" xfId="7" applyFont="1" applyBorder="1" applyAlignment="1">
      <alignment horizontal="center" vertical="center" wrapText="1"/>
    </xf>
    <xf numFmtId="0" fontId="91" fillId="0" borderId="171" xfId="7" applyFont="1" applyBorder="1" applyAlignment="1">
      <alignment horizontal="center" vertical="center" wrapText="1"/>
    </xf>
    <xf numFmtId="0" fontId="91" fillId="0" borderId="75" xfId="7" applyFont="1" applyBorder="1" applyAlignment="1">
      <alignment horizontal="center" vertical="center"/>
    </xf>
    <xf numFmtId="0" fontId="73" fillId="0" borderId="60" xfId="2" applyFont="1" applyBorder="1" applyAlignment="1">
      <alignment horizontal="center" vertical="center" wrapText="1"/>
    </xf>
    <xf numFmtId="0" fontId="73" fillId="0" borderId="125" xfId="2" applyFont="1" applyBorder="1" applyAlignment="1">
      <alignment horizontal="center" vertical="center" wrapText="1"/>
    </xf>
    <xf numFmtId="0" fontId="73" fillId="0" borderId="67" xfId="2" applyFont="1" applyBorder="1" applyAlignment="1">
      <alignment horizontal="center" vertical="center" wrapText="1"/>
    </xf>
    <xf numFmtId="0" fontId="73" fillId="0" borderId="36" xfId="2" applyFont="1" applyBorder="1" applyAlignment="1">
      <alignment horizontal="center" vertical="center" wrapText="1"/>
    </xf>
    <xf numFmtId="0" fontId="73" fillId="0" borderId="187" xfId="2" applyFont="1" applyBorder="1" applyAlignment="1">
      <alignment horizontal="center" vertical="center" wrapText="1"/>
    </xf>
    <xf numFmtId="0" fontId="73" fillId="0" borderId="6" xfId="2" applyFont="1" applyBorder="1" applyAlignment="1">
      <alignment horizontal="center" vertical="center" wrapText="1"/>
    </xf>
    <xf numFmtId="0" fontId="73" fillId="0" borderId="60" xfId="57" applyFont="1" applyBorder="1" applyAlignment="1">
      <alignment horizontal="left" vertical="center"/>
    </xf>
    <xf numFmtId="0" fontId="73" fillId="0" borderId="67" xfId="57" applyFont="1" applyBorder="1" applyAlignment="1">
      <alignment horizontal="left" vertical="center"/>
    </xf>
    <xf numFmtId="0" fontId="73" fillId="0" borderId="187" xfId="57" applyFont="1" applyBorder="1" applyAlignment="1">
      <alignment horizontal="left" vertical="center"/>
    </xf>
    <xf numFmtId="0" fontId="83" fillId="0" borderId="0" xfId="57" applyFont="1" applyAlignment="1">
      <alignment horizontal="left" vertical="center" wrapText="1"/>
    </xf>
    <xf numFmtId="0" fontId="73" fillId="28" borderId="66" xfId="57" applyFont="1" applyFill="1" applyBorder="1" applyAlignment="1">
      <alignment horizontal="center" vertical="center" wrapText="1"/>
    </xf>
    <xf numFmtId="0" fontId="73" fillId="28" borderId="151" xfId="57" applyFont="1" applyFill="1" applyBorder="1" applyAlignment="1">
      <alignment horizontal="center" vertical="center" wrapText="1"/>
    </xf>
    <xf numFmtId="0" fontId="73" fillId="28" borderId="77" xfId="57" applyFont="1" applyFill="1" applyBorder="1" applyAlignment="1">
      <alignment horizontal="center" vertical="center"/>
    </xf>
    <xf numFmtId="0" fontId="73" fillId="28" borderId="11" xfId="57" applyFont="1" applyFill="1" applyBorder="1" applyAlignment="1">
      <alignment horizontal="center" vertical="center"/>
    </xf>
    <xf numFmtId="0" fontId="73" fillId="0" borderId="178" xfId="57" applyFont="1" applyBorder="1" applyAlignment="1">
      <alignment horizontal="left" vertical="center"/>
    </xf>
    <xf numFmtId="0" fontId="73" fillId="0" borderId="63" xfId="57" applyFont="1" applyBorder="1" applyAlignment="1">
      <alignment horizontal="left" vertical="center"/>
    </xf>
    <xf numFmtId="49" fontId="83" fillId="0" borderId="0" xfId="57" applyNumberFormat="1" applyFont="1" applyAlignment="1">
      <alignment horizontal="left" vertical="center" wrapText="1"/>
    </xf>
    <xf numFmtId="0" fontId="73" fillId="28" borderId="48" xfId="57" applyFont="1" applyFill="1" applyBorder="1" applyAlignment="1">
      <alignment horizontal="center" vertical="center" wrapText="1"/>
    </xf>
    <xf numFmtId="0" fontId="73" fillId="0" borderId="0" xfId="57" applyFont="1" applyAlignment="1">
      <alignment horizontal="center" vertical="center" wrapText="1"/>
    </xf>
    <xf numFmtId="0" fontId="73" fillId="28" borderId="57" xfId="57" applyFont="1" applyFill="1" applyBorder="1" applyAlignment="1">
      <alignment horizontal="center" vertical="center" wrapText="1"/>
    </xf>
    <xf numFmtId="0" fontId="73" fillId="28" borderId="54" xfId="57" applyFont="1" applyFill="1" applyBorder="1" applyAlignment="1">
      <alignment horizontal="center" vertical="center" wrapText="1"/>
    </xf>
    <xf numFmtId="0" fontId="73" fillId="28" borderId="60" xfId="0" applyFont="1" applyFill="1" applyBorder="1" applyAlignment="1">
      <alignment horizontal="center" vertical="center" wrapText="1"/>
    </xf>
    <xf numFmtId="0" fontId="73" fillId="28" borderId="62" xfId="0" applyFont="1" applyFill="1" applyBorder="1" applyAlignment="1">
      <alignment horizontal="center" vertical="center" wrapText="1"/>
    </xf>
    <xf numFmtId="0" fontId="73" fillId="28" borderId="67" xfId="0" applyFont="1" applyFill="1" applyBorder="1" applyAlignment="1">
      <alignment horizontal="center" vertical="center" wrapText="1"/>
    </xf>
    <xf numFmtId="0" fontId="73" fillId="28" borderId="58" xfId="0" applyFont="1" applyFill="1" applyBorder="1" applyAlignment="1">
      <alignment horizontal="center" vertical="center" wrapText="1"/>
    </xf>
    <xf numFmtId="0" fontId="73" fillId="28" borderId="187" xfId="0" applyFont="1" applyFill="1" applyBorder="1" applyAlignment="1">
      <alignment horizontal="center" vertical="center" wrapText="1"/>
    </xf>
    <xf numFmtId="0" fontId="73" fillId="28" borderId="18" xfId="0" applyFont="1" applyFill="1" applyBorder="1" applyAlignment="1">
      <alignment horizontal="center" vertical="center" wrapText="1"/>
    </xf>
    <xf numFmtId="0" fontId="83" fillId="0" borderId="0" xfId="0" applyFont="1" applyAlignment="1">
      <alignment horizontal="left" wrapText="1" shrinkToFit="1"/>
    </xf>
    <xf numFmtId="0" fontId="73" fillId="0" borderId="60" xfId="0" applyFont="1" applyBorder="1" applyAlignment="1">
      <alignment horizontal="center" vertical="center"/>
    </xf>
    <xf numFmtId="0" fontId="73" fillId="0" borderId="61" xfId="0" applyFont="1" applyBorder="1" applyAlignment="1">
      <alignment horizontal="center" vertical="center"/>
    </xf>
    <xf numFmtId="0" fontId="73" fillId="0" borderId="187" xfId="0" applyFont="1" applyBorder="1" applyAlignment="1">
      <alignment horizontal="center" vertical="center"/>
    </xf>
    <xf numFmtId="0" fontId="73" fillId="0" borderId="163" xfId="0" applyFont="1" applyBorder="1" applyAlignment="1">
      <alignment horizontal="center" vertical="center"/>
    </xf>
    <xf numFmtId="0" fontId="73" fillId="0" borderId="126" xfId="0" applyFont="1" applyBorder="1" applyAlignment="1">
      <alignment horizontal="center" vertical="center" wrapText="1"/>
    </xf>
    <xf numFmtId="0" fontId="73" fillId="0" borderId="51" xfId="0" applyFont="1" applyBorder="1" applyAlignment="1">
      <alignment horizontal="center" vertical="center" wrapText="1"/>
    </xf>
    <xf numFmtId="0" fontId="73" fillId="0" borderId="125" xfId="0" applyFont="1" applyBorder="1" applyAlignment="1">
      <alignment horizontal="center" vertical="center"/>
    </xf>
    <xf numFmtId="0" fontId="73" fillId="0" borderId="164" xfId="0" applyFont="1" applyBorder="1" applyAlignment="1">
      <alignment horizontal="center" vertical="center"/>
    </xf>
    <xf numFmtId="0" fontId="73" fillId="0" borderId="188" xfId="0" applyFont="1" applyBorder="1" applyAlignment="1">
      <alignment horizontal="center" vertical="center" wrapText="1"/>
    </xf>
    <xf numFmtId="0" fontId="73" fillId="0" borderId="150" xfId="0" applyFont="1" applyBorder="1" applyAlignment="1">
      <alignment horizontal="center" vertical="center" wrapText="1"/>
    </xf>
    <xf numFmtId="0" fontId="73" fillId="0" borderId="171" xfId="0" applyFont="1" applyBorder="1" applyAlignment="1">
      <alignment horizontal="center" vertical="center" wrapText="1"/>
    </xf>
    <xf numFmtId="0" fontId="73" fillId="0" borderId="67" xfId="0" applyFont="1" applyBorder="1" applyAlignment="1">
      <alignment horizontal="left"/>
    </xf>
    <xf numFmtId="0" fontId="73" fillId="0" borderId="36" xfId="0" applyFont="1" applyBorder="1" applyAlignment="1">
      <alignment horizontal="left"/>
    </xf>
    <xf numFmtId="0" fontId="73" fillId="0" borderId="63" xfId="0" applyFont="1" applyBorder="1" applyAlignment="1">
      <alignment horizontal="left"/>
    </xf>
    <xf numFmtId="0" fontId="73" fillId="0" borderId="80" xfId="0" applyFont="1" applyBorder="1" applyAlignment="1">
      <alignment horizontal="left"/>
    </xf>
    <xf numFmtId="0" fontId="73" fillId="0" borderId="60" xfId="0" applyFont="1" applyBorder="1" applyAlignment="1">
      <alignment horizontal="center" vertical="center" wrapText="1"/>
    </xf>
    <xf numFmtId="0" fontId="73" fillId="0" borderId="125" xfId="0" applyFont="1" applyBorder="1" applyAlignment="1">
      <alignment horizontal="center" vertical="center" wrapText="1"/>
    </xf>
    <xf numFmtId="0" fontId="73" fillId="0" borderId="187" xfId="0" applyFont="1" applyBorder="1" applyAlignment="1">
      <alignment horizontal="center" vertical="center" wrapText="1"/>
    </xf>
    <xf numFmtId="0" fontId="73" fillId="0" borderId="164" xfId="0" applyFont="1" applyBorder="1" applyAlignment="1">
      <alignment horizontal="center" vertical="center" wrapText="1"/>
    </xf>
    <xf numFmtId="0" fontId="73" fillId="0" borderId="16" xfId="6" applyFont="1" applyBorder="1" applyAlignment="1">
      <alignment horizontal="left"/>
    </xf>
    <xf numFmtId="0" fontId="73" fillId="0" borderId="36" xfId="6" applyFont="1" applyBorder="1" applyAlignment="1">
      <alignment horizontal="left"/>
    </xf>
    <xf numFmtId="0" fontId="73" fillId="0" borderId="8" xfId="6" applyFont="1" applyBorder="1" applyAlignment="1">
      <alignment horizontal="center" vertical="center" wrapText="1"/>
    </xf>
    <xf numFmtId="0" fontId="73" fillId="0" borderId="159" xfId="6" applyFont="1" applyBorder="1" applyAlignment="1">
      <alignment horizontal="center" vertical="center" wrapText="1"/>
    </xf>
    <xf numFmtId="0" fontId="73" fillId="0" borderId="16" xfId="6" applyFont="1" applyBorder="1" applyAlignment="1">
      <alignment horizontal="center" vertical="center" wrapText="1"/>
    </xf>
    <xf numFmtId="0" fontId="73" fillId="0" borderId="0" xfId="6" applyFont="1" applyAlignment="1">
      <alignment horizontal="center" vertical="center" wrapText="1"/>
    </xf>
    <xf numFmtId="0" fontId="73" fillId="0" borderId="162" xfId="6" applyFont="1" applyBorder="1" applyAlignment="1">
      <alignment horizontal="center" vertical="center" wrapText="1"/>
    </xf>
    <xf numFmtId="0" fontId="73" fillId="0" borderId="163" xfId="6" applyFont="1" applyBorder="1" applyAlignment="1">
      <alignment horizontal="center" vertical="center" wrapText="1"/>
    </xf>
    <xf numFmtId="0" fontId="73" fillId="0" borderId="22" xfId="6" applyFont="1" applyBorder="1" applyAlignment="1">
      <alignment horizontal="center" vertical="center" wrapText="1"/>
    </xf>
    <xf numFmtId="0" fontId="73" fillId="0" borderId="3" xfId="6" applyFont="1" applyBorder="1" applyAlignment="1">
      <alignment horizontal="center" vertical="center" wrapText="1"/>
    </xf>
    <xf numFmtId="0" fontId="73" fillId="0" borderId="189" xfId="6" applyFont="1" applyBorder="1" applyAlignment="1">
      <alignment horizontal="center" vertical="center" wrapText="1"/>
    </xf>
    <xf numFmtId="0" fontId="73" fillId="0" borderId="164" xfId="6" applyFont="1" applyBorder="1" applyAlignment="1">
      <alignment horizontal="center" vertical="center" wrapText="1"/>
    </xf>
    <xf numFmtId="0" fontId="87" fillId="0" borderId="9" xfId="6" applyFont="1" applyBorder="1" applyAlignment="1">
      <alignment horizontal="left" vertical="center" wrapText="1"/>
    </xf>
    <xf numFmtId="0" fontId="87" fillId="0" borderId="5" xfId="6" applyFont="1" applyBorder="1" applyAlignment="1">
      <alignment horizontal="left" vertical="center" wrapText="1"/>
    </xf>
    <xf numFmtId="0" fontId="73" fillId="0" borderId="16" xfId="6" applyFont="1" applyBorder="1" applyAlignment="1">
      <alignment horizontal="right"/>
    </xf>
    <xf numFmtId="0" fontId="73" fillId="0" borderId="36" xfId="6" applyFont="1" applyBorder="1" applyAlignment="1">
      <alignment horizontal="right"/>
    </xf>
    <xf numFmtId="0" fontId="73" fillId="0" borderId="162" xfId="6" applyFont="1" applyBorder="1" applyAlignment="1">
      <alignment horizontal="right"/>
    </xf>
    <xf numFmtId="0" fontId="73" fillId="0" borderId="164" xfId="6" applyFont="1" applyBorder="1" applyAlignment="1">
      <alignment horizontal="right"/>
    </xf>
    <xf numFmtId="0" fontId="83" fillId="0" borderId="0" xfId="6" applyFont="1" applyAlignment="1">
      <alignment horizontal="left" wrapText="1"/>
    </xf>
    <xf numFmtId="0" fontId="73" fillId="0" borderId="8" xfId="6" applyFont="1" applyBorder="1" applyAlignment="1">
      <alignment horizontal="center"/>
    </xf>
    <xf numFmtId="0" fontId="73" fillId="0" borderId="189" xfId="6" applyFont="1" applyBorder="1" applyAlignment="1">
      <alignment horizontal="center"/>
    </xf>
    <xf numFmtId="0" fontId="73" fillId="0" borderId="162" xfId="6" applyFont="1" applyBorder="1" applyAlignment="1">
      <alignment horizontal="center"/>
    </xf>
    <xf numFmtId="0" fontId="73" fillId="0" borderId="164" xfId="6" applyFont="1" applyBorder="1" applyAlignment="1">
      <alignment horizontal="center"/>
    </xf>
    <xf numFmtId="0" fontId="108" fillId="18" borderId="196" xfId="44" applyFont="1" applyFill="1" applyBorder="1" applyAlignment="1">
      <alignment horizontal="center" vertical="center" wrapText="1"/>
    </xf>
    <xf numFmtId="0" fontId="86" fillId="18" borderId="196" xfId="9" applyFont="1" applyFill="1" applyBorder="1" applyAlignment="1">
      <alignment horizontal="justify" vertical="center" wrapText="1"/>
    </xf>
    <xf numFmtId="0" fontId="33" fillId="0" borderId="126" xfId="0" applyFont="1" applyBorder="1" applyAlignment="1">
      <alignment horizontal="center" vertical="center" wrapText="1"/>
    </xf>
    <xf numFmtId="0" fontId="33" fillId="0" borderId="91" xfId="0" applyFont="1" applyBorder="1" applyAlignment="1">
      <alignment horizontal="center" vertical="center" wrapText="1"/>
    </xf>
    <xf numFmtId="0" fontId="33" fillId="0" borderId="83" xfId="0" applyFont="1" applyBorder="1" applyAlignment="1">
      <alignment horizontal="center" vertical="center" wrapText="1"/>
    </xf>
    <xf numFmtId="0" fontId="33" fillId="0" borderId="51" xfId="0" applyFont="1" applyBorder="1" applyAlignment="1">
      <alignment horizontal="center" vertical="center" wrapText="1"/>
    </xf>
    <xf numFmtId="0" fontId="6" fillId="0" borderId="12" xfId="0" applyFont="1" applyBorder="1" applyAlignment="1">
      <alignment horizontal="center" vertical="center"/>
    </xf>
    <xf numFmtId="0" fontId="33" fillId="0" borderId="12" xfId="0" applyFont="1" applyBorder="1" applyAlignment="1">
      <alignment horizontal="center" vertical="center"/>
    </xf>
    <xf numFmtId="0" fontId="33" fillId="0" borderId="115" xfId="0" applyFont="1" applyBorder="1" applyAlignment="1">
      <alignment horizontal="center" vertical="center"/>
    </xf>
    <xf numFmtId="0" fontId="33" fillId="0" borderId="114" xfId="0" applyFont="1" applyBorder="1" applyAlignment="1">
      <alignment horizontal="center" vertical="center"/>
    </xf>
    <xf numFmtId="0" fontId="33" fillId="20" borderId="53" xfId="0" applyFont="1" applyFill="1" applyBorder="1" applyAlignment="1">
      <alignment horizontal="center" vertical="center"/>
    </xf>
    <xf numFmtId="0" fontId="33" fillId="20" borderId="167" xfId="0" applyFont="1" applyFill="1" applyBorder="1" applyAlignment="1">
      <alignment horizontal="center" vertical="center"/>
    </xf>
    <xf numFmtId="0" fontId="32" fillId="0" borderId="0" xfId="0" applyFont="1" applyAlignment="1">
      <alignment horizontal="center" vertical="center"/>
    </xf>
    <xf numFmtId="0" fontId="28" fillId="41" borderId="0" xfId="0" applyFont="1" applyFill="1" applyAlignment="1">
      <alignment horizontal="center"/>
    </xf>
    <xf numFmtId="0" fontId="34" fillId="41" borderId="0" xfId="0" applyFont="1" applyFill="1" applyAlignment="1">
      <alignment horizontal="center"/>
    </xf>
    <xf numFmtId="0" fontId="33" fillId="20" borderId="178" xfId="0" applyFont="1" applyFill="1" applyBorder="1" applyAlignment="1">
      <alignment horizontal="center" vertical="center"/>
    </xf>
    <xf numFmtId="0" fontId="33" fillId="20" borderId="187" xfId="0" applyFont="1" applyFill="1" applyBorder="1" applyAlignment="1">
      <alignment horizontal="center" vertical="center"/>
    </xf>
    <xf numFmtId="0" fontId="33" fillId="20" borderId="22" xfId="0" applyFont="1" applyFill="1" applyBorder="1" applyAlignment="1">
      <alignment horizontal="center" vertical="center"/>
    </xf>
    <xf numFmtId="0" fontId="33" fillId="20" borderId="3" xfId="0" applyFont="1" applyFill="1" applyBorder="1" applyAlignment="1">
      <alignment horizontal="center" vertical="center"/>
    </xf>
    <xf numFmtId="0" fontId="38" fillId="21" borderId="203" xfId="0" applyFont="1" applyFill="1" applyBorder="1" applyAlignment="1">
      <alignment horizontal="center" vertical="center" wrapText="1"/>
    </xf>
    <xf numFmtId="0" fontId="38" fillId="21" borderId="204" xfId="0" applyFont="1" applyFill="1" applyBorder="1" applyAlignment="1">
      <alignment horizontal="center" vertical="center" wrapText="1"/>
    </xf>
    <xf numFmtId="0" fontId="38" fillId="21" borderId="205" xfId="0" applyFont="1" applyFill="1" applyBorder="1" applyAlignment="1">
      <alignment horizontal="center" vertical="center" wrapText="1"/>
    </xf>
    <xf numFmtId="0" fontId="38" fillId="21" borderId="206" xfId="0" applyFont="1" applyFill="1" applyBorder="1" applyAlignment="1">
      <alignment horizontal="center" vertical="center" wrapText="1"/>
    </xf>
    <xf numFmtId="0" fontId="38" fillId="21" borderId="207" xfId="0" applyFont="1" applyFill="1" applyBorder="1" applyAlignment="1">
      <alignment horizontal="center" vertical="center"/>
    </xf>
    <xf numFmtId="0" fontId="38" fillId="21" borderId="147" xfId="0" applyFont="1" applyFill="1" applyBorder="1" applyAlignment="1">
      <alignment horizontal="center" vertical="center"/>
    </xf>
    <xf numFmtId="0" fontId="6" fillId="20" borderId="0" xfId="0" applyFont="1" applyFill="1" applyBorder="1" applyAlignment="1">
      <alignment horizontal="center" vertical="center"/>
    </xf>
    <xf numFmtId="0" fontId="6" fillId="20" borderId="163" xfId="0" applyFont="1" applyFill="1" applyBorder="1" applyAlignment="1">
      <alignment horizontal="center" vertical="center"/>
    </xf>
    <xf numFmtId="0" fontId="6" fillId="0" borderId="159" xfId="0" applyFont="1" applyBorder="1" applyAlignment="1">
      <alignment horizontal="center" vertical="center" wrapText="1"/>
    </xf>
    <xf numFmtId="0" fontId="6" fillId="0" borderId="0" xfId="0" applyFont="1" applyBorder="1" applyAlignment="1">
      <alignment horizontal="center" vertical="center" wrapText="1"/>
    </xf>
    <xf numFmtId="0" fontId="29" fillId="0" borderId="9" xfId="0" applyFont="1" applyBorder="1" applyAlignment="1">
      <alignment horizontal="center"/>
    </xf>
    <xf numFmtId="0" fontId="29" fillId="0" borderId="26" xfId="0" applyFont="1" applyBorder="1" applyAlignment="1">
      <alignment horizontal="center"/>
    </xf>
    <xf numFmtId="0" fontId="29" fillId="0" borderId="5" xfId="0" applyFont="1" applyBorder="1" applyAlignment="1">
      <alignment horizontal="center"/>
    </xf>
    <xf numFmtId="0" fontId="6" fillId="15" borderId="9" xfId="0" applyFont="1" applyFill="1" applyBorder="1" applyAlignment="1">
      <alignment horizontal="center"/>
    </xf>
    <xf numFmtId="0" fontId="6" fillId="15" borderId="26" xfId="0" applyFont="1" applyFill="1" applyBorder="1" applyAlignment="1">
      <alignment horizontal="center"/>
    </xf>
    <xf numFmtId="0" fontId="6" fillId="15" borderId="5" xfId="0" applyFont="1" applyFill="1" applyBorder="1" applyAlignment="1">
      <alignment horizontal="center"/>
    </xf>
    <xf numFmtId="0" fontId="6" fillId="18" borderId="161" xfId="0" applyFont="1" applyFill="1" applyBorder="1" applyAlignment="1">
      <alignment horizontal="left" vertical="top" wrapText="1"/>
    </xf>
    <xf numFmtId="0" fontId="6" fillId="18" borderId="0" xfId="0" applyFont="1" applyFill="1" applyBorder="1" applyAlignment="1">
      <alignment horizontal="left" vertical="top" wrapText="1"/>
    </xf>
    <xf numFmtId="0" fontId="6" fillId="18" borderId="36" xfId="0" applyFont="1" applyFill="1" applyBorder="1" applyAlignment="1">
      <alignment horizontal="left" vertical="top" wrapText="1"/>
    </xf>
    <xf numFmtId="8" fontId="6" fillId="0" borderId="57" xfId="0" applyNumberFormat="1" applyFont="1" applyFill="1" applyBorder="1" applyAlignment="1">
      <alignment horizontal="center"/>
    </xf>
    <xf numFmtId="8" fontId="0" fillId="0" borderId="54" xfId="0" applyNumberFormat="1" applyFill="1" applyBorder="1" applyAlignment="1">
      <alignment horizontal="center"/>
    </xf>
    <xf numFmtId="0" fontId="21" fillId="18" borderId="161" xfId="0" applyFont="1" applyFill="1" applyBorder="1" applyAlignment="1">
      <alignment horizontal="left"/>
    </xf>
    <xf numFmtId="0" fontId="21" fillId="18" borderId="0" xfId="0" applyFont="1" applyFill="1" applyBorder="1" applyAlignment="1">
      <alignment horizontal="left"/>
    </xf>
    <xf numFmtId="0" fontId="21" fillId="18" borderId="36" xfId="0" applyFont="1" applyFill="1" applyBorder="1" applyAlignment="1">
      <alignment horizontal="left"/>
    </xf>
    <xf numFmtId="0" fontId="6" fillId="18" borderId="161" xfId="0" applyFont="1" applyFill="1" applyBorder="1" applyAlignment="1">
      <alignment horizontal="left" indent="3"/>
    </xf>
    <xf numFmtId="0" fontId="6" fillId="18" borderId="0" xfId="0" applyFont="1" applyFill="1" applyBorder="1" applyAlignment="1">
      <alignment horizontal="left" indent="3"/>
    </xf>
    <xf numFmtId="0" fontId="6" fillId="18" borderId="36" xfId="0" applyFont="1" applyFill="1" applyBorder="1" applyAlignment="1">
      <alignment horizontal="left" indent="3"/>
    </xf>
    <xf numFmtId="0" fontId="13" fillId="0" borderId="145" xfId="0" applyFont="1" applyBorder="1" applyAlignment="1">
      <alignment horizontal="left" vertical="center"/>
    </xf>
    <xf numFmtId="0" fontId="13" fillId="0" borderId="138" xfId="0" applyFont="1" applyBorder="1" applyAlignment="1">
      <alignment horizontal="left" vertical="center"/>
    </xf>
    <xf numFmtId="0" fontId="13" fillId="0" borderId="146" xfId="0" applyFont="1" applyBorder="1" applyAlignment="1">
      <alignment horizontal="left" vertical="center"/>
    </xf>
    <xf numFmtId="0" fontId="6" fillId="0" borderId="161" xfId="0" applyFont="1" applyBorder="1" applyAlignment="1">
      <alignment horizontal="left" vertical="top" wrapText="1"/>
    </xf>
    <xf numFmtId="0" fontId="6" fillId="0" borderId="0" xfId="0" applyFont="1" applyBorder="1" applyAlignment="1">
      <alignment horizontal="left" vertical="top" wrapText="1"/>
    </xf>
    <xf numFmtId="0" fontId="6" fillId="0" borderId="36" xfId="0" applyFont="1" applyBorder="1" applyAlignment="1">
      <alignment horizontal="left" vertical="top" wrapText="1"/>
    </xf>
    <xf numFmtId="0" fontId="6" fillId="0" borderId="162" xfId="0" applyFont="1" applyBorder="1" applyAlignment="1">
      <alignment horizontal="left" vertical="top" wrapText="1"/>
    </xf>
    <xf numFmtId="0" fontId="6" fillId="0" borderId="163" xfId="0" applyFont="1" applyBorder="1" applyAlignment="1">
      <alignment horizontal="left" vertical="top" wrapText="1"/>
    </xf>
    <xf numFmtId="0" fontId="6" fillId="0" borderId="164" xfId="0" applyFont="1" applyBorder="1" applyAlignment="1">
      <alignment horizontal="left" vertical="top" wrapText="1"/>
    </xf>
    <xf numFmtId="0" fontId="6" fillId="18" borderId="162" xfId="0" applyFont="1" applyFill="1" applyBorder="1" applyAlignment="1">
      <alignment horizontal="left" indent="3"/>
    </xf>
    <xf numFmtId="0" fontId="6" fillId="18" borderId="163" xfId="0" applyFont="1" applyFill="1" applyBorder="1" applyAlignment="1">
      <alignment horizontal="left" indent="3"/>
    </xf>
    <xf numFmtId="0" fontId="6" fillId="18" borderId="164" xfId="0" applyFont="1" applyFill="1" applyBorder="1" applyAlignment="1">
      <alignment horizontal="left" indent="3"/>
    </xf>
    <xf numFmtId="0" fontId="6" fillId="0" borderId="9" xfId="0" applyFont="1" applyBorder="1" applyAlignment="1">
      <alignment horizontal="left" vertical="center"/>
    </xf>
    <xf numFmtId="0" fontId="6" fillId="0" borderId="26" xfId="0" applyFont="1" applyBorder="1" applyAlignment="1">
      <alignment horizontal="left" vertical="center"/>
    </xf>
    <xf numFmtId="0" fontId="6" fillId="0" borderId="5" xfId="0" applyFont="1" applyBorder="1" applyAlignment="1">
      <alignment horizontal="left" vertical="center"/>
    </xf>
    <xf numFmtId="0" fontId="6" fillId="0" borderId="9" xfId="0" applyFont="1" applyFill="1" applyBorder="1" applyAlignment="1">
      <alignment horizontal="center"/>
    </xf>
    <xf numFmtId="0" fontId="6" fillId="0" borderId="26" xfId="0" applyFont="1" applyFill="1" applyBorder="1" applyAlignment="1">
      <alignment horizontal="center"/>
    </xf>
    <xf numFmtId="0" fontId="6" fillId="0" borderId="5" xfId="0" applyFont="1" applyFill="1" applyBorder="1" applyAlignment="1">
      <alignment horizontal="center"/>
    </xf>
    <xf numFmtId="0" fontId="6" fillId="0" borderId="9" xfId="0" applyFont="1" applyBorder="1" applyAlignment="1">
      <alignment horizontal="center"/>
    </xf>
    <xf numFmtId="0" fontId="6" fillId="0" borderId="26" xfId="0" applyFont="1" applyBorder="1" applyAlignment="1">
      <alignment horizontal="center"/>
    </xf>
    <xf numFmtId="0" fontId="6" fillId="0" borderId="5" xfId="0" applyFont="1" applyBorder="1" applyAlignment="1">
      <alignment horizontal="center"/>
    </xf>
    <xf numFmtId="0" fontId="14" fillId="0" borderId="139" xfId="0" applyFont="1" applyBorder="1" applyAlignment="1">
      <alignment horizontal="left" vertical="top"/>
    </xf>
    <xf numFmtId="0" fontId="14" fillId="0" borderId="5" xfId="0" applyFont="1" applyBorder="1" applyAlignment="1">
      <alignment horizontal="left" vertical="top"/>
    </xf>
    <xf numFmtId="0" fontId="14" fillId="0" borderId="139" xfId="0" applyFont="1" applyBorder="1" applyAlignment="1">
      <alignment horizontal="left" vertical="center"/>
    </xf>
    <xf numFmtId="0" fontId="14" fillId="0" borderId="5" xfId="0" applyFont="1" applyBorder="1" applyAlignment="1">
      <alignment horizontal="left" vertical="center"/>
    </xf>
    <xf numFmtId="0" fontId="9" fillId="0" borderId="0" xfId="0" applyFont="1" applyAlignment="1">
      <alignment horizontal="center" vertical="center"/>
    </xf>
    <xf numFmtId="0" fontId="38" fillId="43" borderId="133" xfId="0" applyFont="1" applyFill="1" applyBorder="1" applyAlignment="1">
      <alignment horizontal="center" vertical="center" wrapText="1"/>
    </xf>
    <xf numFmtId="0" fontId="38" fillId="43" borderId="134" xfId="0" applyFont="1" applyFill="1" applyBorder="1" applyAlignment="1">
      <alignment horizontal="center" vertical="center" wrapText="1"/>
    </xf>
    <xf numFmtId="0" fontId="38" fillId="0" borderId="130"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140" xfId="0" applyFont="1" applyFill="1" applyBorder="1" applyAlignment="1">
      <alignment horizontal="center" vertical="center" wrapText="1"/>
    </xf>
    <xf numFmtId="0" fontId="38" fillId="0" borderId="36" xfId="0" applyFont="1" applyFill="1" applyBorder="1" applyAlignment="1">
      <alignment horizontal="center" vertical="center" wrapText="1"/>
    </xf>
    <xf numFmtId="0" fontId="38" fillId="43" borderId="132" xfId="0" applyFont="1" applyFill="1" applyBorder="1" applyAlignment="1">
      <alignment horizontal="center" vertical="center" wrapText="1"/>
    </xf>
    <xf numFmtId="0" fontId="38" fillId="43" borderId="141" xfId="0" applyFont="1" applyFill="1" applyBorder="1" applyAlignment="1">
      <alignment horizontal="center" vertical="center" wrapText="1"/>
    </xf>
    <xf numFmtId="0" fontId="100" fillId="23" borderId="0" xfId="0" applyFont="1" applyFill="1" applyAlignment="1">
      <alignment horizontal="center"/>
    </xf>
    <xf numFmtId="0" fontId="75" fillId="0" borderId="0" xfId="0" applyFont="1" applyAlignment="1">
      <alignment vertical="center"/>
    </xf>
    <xf numFmtId="0" fontId="16" fillId="0" borderId="0" xfId="0" applyFont="1" applyBorder="1" applyAlignment="1">
      <alignment horizontal="center" vertical="center"/>
    </xf>
    <xf numFmtId="0" fontId="13" fillId="0" borderId="8" xfId="2" applyFont="1" applyFill="1" applyBorder="1" applyAlignment="1">
      <alignment horizontal="left" vertical="center"/>
    </xf>
    <xf numFmtId="0" fontId="13" fillId="0" borderId="159" xfId="2" applyFont="1" applyFill="1" applyBorder="1" applyAlignment="1">
      <alignment horizontal="left" vertical="center"/>
    </xf>
    <xf numFmtId="0" fontId="13" fillId="0" borderId="160" xfId="2" applyFont="1" applyFill="1" applyBorder="1" applyAlignment="1">
      <alignment horizontal="left" vertical="center"/>
    </xf>
    <xf numFmtId="0" fontId="13" fillId="0" borderId="0" xfId="2" applyFont="1" applyFill="1" applyBorder="1" applyAlignment="1">
      <alignment horizontal="left" vertical="center"/>
    </xf>
    <xf numFmtId="0" fontId="13" fillId="0" borderId="36" xfId="2" applyFont="1" applyFill="1" applyBorder="1" applyAlignment="1">
      <alignment horizontal="left" vertical="center"/>
    </xf>
    <xf numFmtId="0" fontId="13" fillId="0" borderId="15" xfId="2" applyFont="1" applyFill="1" applyBorder="1" applyAlignment="1">
      <alignment horizontal="left" vertical="center"/>
    </xf>
    <xf numFmtId="0" fontId="13" fillId="0" borderId="27" xfId="2" applyFont="1" applyFill="1" applyBorder="1" applyAlignment="1">
      <alignment horizontal="left" vertical="center"/>
    </xf>
    <xf numFmtId="0" fontId="13" fillId="0" borderId="6" xfId="2" applyFont="1" applyFill="1" applyBorder="1" applyAlignment="1">
      <alignment horizontal="left" vertical="center"/>
    </xf>
    <xf numFmtId="0" fontId="66" fillId="20" borderId="159" xfId="2" applyFont="1" applyFill="1" applyBorder="1" applyAlignment="1">
      <alignment horizontal="left" vertical="center"/>
    </xf>
    <xf numFmtId="0" fontId="21" fillId="0" borderId="9" xfId="2" applyFont="1" applyBorder="1" applyAlignment="1">
      <alignment horizontal="left" vertical="center"/>
    </xf>
    <xf numFmtId="0" fontId="21" fillId="0" borderId="26" xfId="2" applyFont="1" applyBorder="1" applyAlignment="1">
      <alignment horizontal="left" vertical="center"/>
    </xf>
    <xf numFmtId="0" fontId="21" fillId="0" borderId="5" xfId="2" applyFont="1" applyBorder="1" applyAlignment="1">
      <alignment horizontal="left" vertical="center"/>
    </xf>
    <xf numFmtId="0" fontId="65" fillId="0" borderId="9" xfId="2" applyFont="1" applyBorder="1" applyAlignment="1">
      <alignment horizontal="left" vertical="center"/>
    </xf>
    <xf numFmtId="0" fontId="65" fillId="0" borderId="5" xfId="2" applyFont="1" applyBorder="1" applyAlignment="1">
      <alignment horizontal="left" vertical="center"/>
    </xf>
    <xf numFmtId="0" fontId="21" fillId="0" borderId="27" xfId="2" applyFont="1" applyBorder="1" applyAlignment="1">
      <alignment horizontal="left" vertical="center"/>
    </xf>
    <xf numFmtId="0" fontId="21" fillId="0" borderId="6" xfId="2" applyFont="1" applyBorder="1" applyAlignment="1">
      <alignment horizontal="left" vertical="center"/>
    </xf>
    <xf numFmtId="0" fontId="13" fillId="20" borderId="8" xfId="2" applyFont="1" applyFill="1" applyBorder="1" applyAlignment="1">
      <alignment horizontal="left" vertical="center"/>
    </xf>
    <xf numFmtId="0" fontId="13" fillId="20" borderId="159" xfId="2" applyFont="1" applyFill="1" applyBorder="1" applyAlignment="1">
      <alignment horizontal="left" vertical="center"/>
    </xf>
    <xf numFmtId="0" fontId="13" fillId="20" borderId="160" xfId="2" applyFont="1" applyFill="1" applyBorder="1" applyAlignment="1">
      <alignment horizontal="left" vertical="center"/>
    </xf>
    <xf numFmtId="0" fontId="21" fillId="0" borderId="9" xfId="2" applyFont="1" applyBorder="1" applyAlignment="1">
      <alignment horizontal="left" vertical="center" wrapText="1"/>
    </xf>
    <xf numFmtId="0" fontId="21" fillId="0" borderId="26" xfId="2" applyFont="1" applyBorder="1" applyAlignment="1">
      <alignment horizontal="left" vertical="center" wrapText="1"/>
    </xf>
    <xf numFmtId="0" fontId="21" fillId="0" borderId="5" xfId="2" applyFont="1" applyBorder="1" applyAlignment="1">
      <alignment horizontal="left" vertical="center" wrapText="1"/>
    </xf>
    <xf numFmtId="0" fontId="101" fillId="23" borderId="0" xfId="0" applyFont="1" applyFill="1" applyAlignment="1">
      <alignment horizontal="center"/>
    </xf>
    <xf numFmtId="0" fontId="27" fillId="0" borderId="0" xfId="0" applyFont="1" applyAlignment="1">
      <alignment horizontal="center"/>
    </xf>
    <xf numFmtId="0" fontId="6" fillId="0" borderId="0" xfId="2" applyFont="1" applyFill="1" applyBorder="1" applyAlignment="1">
      <alignment horizontal="left"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48"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92" xfId="0" applyFont="1" applyBorder="1" applyAlignment="1">
      <alignment horizontal="center" vertical="center" wrapText="1"/>
    </xf>
    <xf numFmtId="0" fontId="21" fillId="0" borderId="170" xfId="0" applyFont="1" applyBorder="1" applyAlignment="1">
      <alignment horizontal="center" vertical="center"/>
    </xf>
    <xf numFmtId="0" fontId="21" fillId="0" borderId="180" xfId="0" applyFont="1" applyBorder="1" applyAlignment="1">
      <alignment horizontal="center" vertical="center"/>
    </xf>
    <xf numFmtId="0" fontId="21" fillId="0" borderId="150" xfId="0" applyFont="1" applyBorder="1" applyAlignment="1">
      <alignment horizontal="center" vertical="center"/>
    </xf>
    <xf numFmtId="0" fontId="21" fillId="0" borderId="171" xfId="0" applyFont="1" applyBorder="1" applyAlignment="1">
      <alignment horizontal="center" vertical="center"/>
    </xf>
    <xf numFmtId="0" fontId="7" fillId="0" borderId="26" xfId="0" applyFont="1" applyBorder="1" applyAlignment="1">
      <alignment horizontal="center" vertical="center" wrapText="1"/>
    </xf>
    <xf numFmtId="0" fontId="7" fillId="0" borderId="11" xfId="0" applyFont="1" applyBorder="1" applyAlignment="1">
      <alignment horizontal="center" vertical="center" wrapText="1"/>
    </xf>
    <xf numFmtId="0" fontId="21" fillId="0" borderId="163" xfId="0" applyFont="1" applyBorder="1" applyAlignment="1">
      <alignment horizontal="center" vertical="center"/>
    </xf>
    <xf numFmtId="0" fontId="21" fillId="0" borderId="120" xfId="0" applyFont="1" applyBorder="1" applyAlignment="1">
      <alignment horizontal="center" vertical="center"/>
    </xf>
    <xf numFmtId="0" fontId="21" fillId="0" borderId="18" xfId="0" applyFont="1" applyBorder="1" applyAlignment="1">
      <alignment horizontal="center" vertical="center"/>
    </xf>
    <xf numFmtId="0" fontId="7" fillId="0" borderId="181" xfId="0" applyFont="1" applyBorder="1" applyAlignment="1">
      <alignment horizontal="center" vertical="center" wrapText="1"/>
    </xf>
    <xf numFmtId="0" fontId="6" fillId="0" borderId="151" xfId="0" applyFont="1" applyBorder="1" applyAlignment="1">
      <alignment horizontal="center" vertical="center" wrapText="1"/>
    </xf>
    <xf numFmtId="0" fontId="7" fillId="0" borderId="178" xfId="0" applyFont="1" applyBorder="1" applyAlignment="1">
      <alignment horizontal="center" vertical="center" wrapText="1"/>
    </xf>
    <xf numFmtId="0" fontId="7" fillId="0" borderId="175" xfId="0" applyFont="1" applyBorder="1" applyAlignment="1">
      <alignment horizontal="center" vertical="center" wrapText="1"/>
    </xf>
    <xf numFmtId="0" fontId="114" fillId="0" borderId="24" xfId="0" applyFont="1" applyBorder="1" applyAlignment="1">
      <alignment horizontal="center" vertical="center"/>
    </xf>
    <xf numFmtId="0" fontId="6"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5" xfId="0" applyBorder="1" applyAlignment="1">
      <alignment horizontal="center"/>
    </xf>
    <xf numFmtId="0" fontId="6" fillId="0" borderId="9" xfId="0" applyFont="1" applyBorder="1" applyAlignment="1">
      <alignment horizontal="center" vertical="center"/>
    </xf>
    <xf numFmtId="0" fontId="17" fillId="0" borderId="5" xfId="0" applyFont="1" applyBorder="1" applyAlignment="1">
      <alignment horizontal="center" vertical="center"/>
    </xf>
    <xf numFmtId="0" fontId="114" fillId="0" borderId="0" xfId="0" applyFont="1" applyAlignment="1">
      <alignment horizontal="center" vertical="center"/>
    </xf>
    <xf numFmtId="0" fontId="6" fillId="33" borderId="0" xfId="0" applyFont="1" applyFill="1" applyAlignment="1">
      <alignment horizontal="center" vertical="center"/>
    </xf>
    <xf numFmtId="0" fontId="0" fillId="33" borderId="0" xfId="0" applyFill="1" applyAlignment="1">
      <alignment horizontal="center" vertical="center"/>
    </xf>
    <xf numFmtId="0" fontId="91" fillId="0" borderId="2" xfId="6" applyFont="1" applyBorder="1" applyAlignment="1">
      <alignment horizontal="center" vertical="center" wrapText="1"/>
    </xf>
    <xf numFmtId="0" fontId="16" fillId="0" borderId="9" xfId="0" applyFont="1" applyBorder="1" applyAlignment="1">
      <alignment horizontal="center"/>
    </xf>
    <xf numFmtId="0" fontId="16" fillId="0" borderId="5" xfId="0" applyFont="1" applyBorder="1" applyAlignment="1">
      <alignment horizontal="center"/>
    </xf>
    <xf numFmtId="0" fontId="21" fillId="0" borderId="27" xfId="0" applyFont="1" applyBorder="1" applyAlignment="1">
      <alignment horizontal="center"/>
    </xf>
    <xf numFmtId="0" fontId="21" fillId="0" borderId="9" xfId="0" applyFont="1" applyBorder="1" applyAlignment="1">
      <alignment horizontal="center"/>
    </xf>
    <xf numFmtId="0" fontId="21" fillId="0" borderId="26" xfId="0" applyFont="1" applyBorder="1" applyAlignment="1">
      <alignment horizontal="center"/>
    </xf>
    <xf numFmtId="0" fontId="21" fillId="0" borderId="5" xfId="0" applyFont="1" applyBorder="1" applyAlignment="1">
      <alignment horizontal="center"/>
    </xf>
    <xf numFmtId="0" fontId="6" fillId="0" borderId="22"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0">
    <cellStyle name="=C:\WINNT35\SYSTEM32\COMMAND.COM" xfId="9" xr:uid="{00000000-0005-0000-0000-000000000000}"/>
    <cellStyle name="Comma 2" xfId="38" xr:uid="{00000000-0005-0000-0000-000001000000}"/>
    <cellStyle name="Dezimal [0]" xfId="1" xr:uid="{00000000-0005-0000-0000-000002000000}"/>
    <cellStyle name="Ergebnis" xfId="45" builtinId="25"/>
    <cellStyle name="Euro" xfId="4" xr:uid="{00000000-0005-0000-0000-000003000000}"/>
    <cellStyle name="Euro 2" xfId="10" xr:uid="{00000000-0005-0000-0000-000004000000}"/>
    <cellStyle name="Input 2" xfId="11" xr:uid="{00000000-0005-0000-0000-000006000000}"/>
    <cellStyle name="Komma 2" xfId="5" xr:uid="{00000000-0005-0000-0000-000007000000}"/>
    <cellStyle name="Komma 3" xfId="48" xr:uid="{4AEF78B9-46E3-470B-A9E2-D93B481B6493}"/>
    <cellStyle name="Link" xfId="3" builtinId="8"/>
    <cellStyle name="Migliaia [0] 2" xfId="12" xr:uid="{00000000-0005-0000-0000-000008000000}"/>
    <cellStyle name="Migliaia [0] 3" xfId="13" xr:uid="{00000000-0005-0000-0000-000009000000}"/>
    <cellStyle name="Migliaia 10" xfId="14" xr:uid="{00000000-0005-0000-0000-00000A000000}"/>
    <cellStyle name="Migliaia 11" xfId="15" xr:uid="{00000000-0005-0000-0000-00000B000000}"/>
    <cellStyle name="Migliaia 2" xfId="16" xr:uid="{00000000-0005-0000-0000-00000C000000}"/>
    <cellStyle name="Migliaia 2 2" xfId="17" xr:uid="{00000000-0005-0000-0000-00000D000000}"/>
    <cellStyle name="Migliaia 2 3" xfId="39" xr:uid="{513A9B5B-9419-458B-810C-3CF3BCF8D50A}"/>
    <cellStyle name="Migliaia 2 4" xfId="41" xr:uid="{873B009A-D368-4E4A-B508-8B4115C32CEE}"/>
    <cellStyle name="Migliaia 2 5" xfId="42" xr:uid="{5DBB88EE-2B2F-4F0B-B8A3-DF810F8A3039}"/>
    <cellStyle name="Migliaia 2 6" xfId="49" xr:uid="{2E83578A-EC37-4FF1-A2B3-D0A7480E49EF}"/>
    <cellStyle name="Migliaia 3" xfId="18" xr:uid="{00000000-0005-0000-0000-00000E000000}"/>
    <cellStyle name="Migliaia 3 2" xfId="19" xr:uid="{00000000-0005-0000-0000-00000F000000}"/>
    <cellStyle name="Migliaia 3 3" xfId="50" xr:uid="{EAB760D7-2355-4843-B830-DAE99B105BA4}"/>
    <cellStyle name="Migliaia 4" xfId="20" xr:uid="{00000000-0005-0000-0000-000010000000}"/>
    <cellStyle name="Migliaia 4 2" xfId="51" xr:uid="{2A8EC8D8-7B0D-4C78-8FDF-4C0B2497A26D}"/>
    <cellStyle name="Migliaia 5" xfId="21" xr:uid="{00000000-0005-0000-0000-000011000000}"/>
    <cellStyle name="Migliaia 5 2" xfId="52" xr:uid="{137C1F59-F15C-415D-862F-4CD0A7E3FE56}"/>
    <cellStyle name="Migliaia 6" xfId="22" xr:uid="{00000000-0005-0000-0000-000012000000}"/>
    <cellStyle name="Migliaia 7" xfId="23" xr:uid="{00000000-0005-0000-0000-000013000000}"/>
    <cellStyle name="Migliaia 8" xfId="24" xr:uid="{00000000-0005-0000-0000-000014000000}"/>
    <cellStyle name="Migliaia 8 2" xfId="59" xr:uid="{088ED70C-28C3-43C5-9E12-1076CA6CD30A}"/>
    <cellStyle name="Migliaia 9" xfId="25" xr:uid="{00000000-0005-0000-0000-000015000000}"/>
    <cellStyle name="Normale 2" xfId="6" xr:uid="{00000000-0005-0000-0000-000016000000}"/>
    <cellStyle name="Normale 2 2" xfId="26" xr:uid="{00000000-0005-0000-0000-000017000000}"/>
    <cellStyle name="Normale 2 2 2" xfId="54" xr:uid="{99BF610A-6F62-4B95-9E24-98AA6797BD3E}"/>
    <cellStyle name="Normale 2 3" xfId="27" xr:uid="{00000000-0005-0000-0000-000018000000}"/>
    <cellStyle name="Normale 2 4" xfId="28" xr:uid="{00000000-0005-0000-0000-000019000000}"/>
    <cellStyle name="Normale 2 5" xfId="29" xr:uid="{00000000-0005-0000-0000-00001A000000}"/>
    <cellStyle name="Normale 2 6" xfId="53" xr:uid="{C03B0AF8-AB5C-4C7C-957A-6E85918DB951}"/>
    <cellStyle name="Normale 3" xfId="30" xr:uid="{00000000-0005-0000-0000-00001B000000}"/>
    <cellStyle name="Normale 3 2" xfId="40" xr:uid="{D51E4E9B-FBC8-4681-8184-82644038DDED}"/>
    <cellStyle name="Normale 3 3" xfId="43" xr:uid="{CE78AB5F-BF47-4F4C-8F70-7BE8CB80F2FB}"/>
    <cellStyle name="Normale 3 4" xfId="55" xr:uid="{7D90CDA7-37B0-4ADB-BEE3-714A5E0EF675}"/>
    <cellStyle name="Normale 4" xfId="7" xr:uid="{00000000-0005-0000-0000-00001C000000}"/>
    <cellStyle name="Normale 5" xfId="31" xr:uid="{00000000-0005-0000-0000-00001D000000}"/>
    <cellStyle name="Normale 5 2" xfId="56" xr:uid="{ABD7A9E1-FAB3-4402-A9E0-B590042EC338}"/>
    <cellStyle name="Normale 6" xfId="57" xr:uid="{5615C890-7EA0-4E2C-A6E6-C2C72851685C}"/>
    <cellStyle name="Normale 7" xfId="58" xr:uid="{0983C2F1-7775-4267-A46F-19DF166E15CA}"/>
    <cellStyle name="Output 2" xfId="32" xr:uid="{00000000-0005-0000-0000-00001E000000}"/>
    <cellStyle name="Percentuale 2" xfId="8" xr:uid="{00000000-0005-0000-0000-00001F000000}"/>
    <cellStyle name="Percentuale 3" xfId="33" xr:uid="{00000000-0005-0000-0000-000020000000}"/>
    <cellStyle name="Percentuale 4" xfId="34" xr:uid="{00000000-0005-0000-0000-000021000000}"/>
    <cellStyle name="Percentuale 4 2" xfId="35" xr:uid="{00000000-0005-0000-0000-000022000000}"/>
    <cellStyle name="Percentuale 5" xfId="36" xr:uid="{00000000-0005-0000-0000-000023000000}"/>
    <cellStyle name="Percentuale 6" xfId="37" xr:uid="{00000000-0005-0000-0000-000024000000}"/>
    <cellStyle name="Standard" xfId="0" builtinId="0"/>
    <cellStyle name="Standard 2" xfId="2" xr:uid="{00000000-0005-0000-0000-000026000000}"/>
    <cellStyle name="Standard 3" xfId="46" xr:uid="{298AFDAA-476B-4138-9DC8-45410CB974B4}"/>
    <cellStyle name="Überschrift 1" xfId="44" builtinId="16"/>
    <cellStyle name="Währung" xfId="47" builtinId="4"/>
  </cellStyles>
  <dxfs count="0"/>
  <tableStyles count="0" defaultTableStyle="TableStyleMedium2" defaultPivotStyle="PivotStyleLight16"/>
  <colors>
    <mruColors>
      <color rgb="FFFFFF99"/>
      <color rgb="FFFFFF00"/>
      <color rgb="FFFF9999"/>
      <color rgb="FF99FFCC"/>
      <color rgb="FFCCFFFF"/>
      <color rgb="FFFFCC99"/>
      <color rgb="FFCCFF99"/>
      <color rgb="FF66FF99"/>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xdr:row>
      <xdr:rowOff>123825</xdr:rowOff>
    </xdr:from>
    <xdr:to>
      <xdr:col>11</xdr:col>
      <xdr:colOff>732295</xdr:colOff>
      <xdr:row>5</xdr:row>
      <xdr:rowOff>152356</xdr:rowOff>
    </xdr:to>
    <xdr:pic>
      <xdr:nvPicPr>
        <xdr:cNvPr id="2" name="Grafik 1">
          <a:extLst>
            <a:ext uri="{FF2B5EF4-FFF2-40B4-BE49-F238E27FC236}">
              <a16:creationId xmlns:a16="http://schemas.microsoft.com/office/drawing/2014/main" id="{36B90A40-4E97-4708-A21F-A59D13072465}"/>
            </a:ext>
          </a:extLst>
        </xdr:cNvPr>
        <xdr:cNvPicPr>
          <a:picLocks noChangeAspect="1"/>
        </xdr:cNvPicPr>
      </xdr:nvPicPr>
      <xdr:blipFill>
        <a:blip xmlns:r="http://schemas.openxmlformats.org/officeDocument/2006/relationships" r:embed="rId1"/>
        <a:stretch>
          <a:fillRect/>
        </a:stretch>
      </xdr:blipFill>
      <xdr:spPr>
        <a:xfrm>
          <a:off x="76200" y="609600"/>
          <a:ext cx="9038095" cy="352381"/>
        </a:xfrm>
        <a:prstGeom prst="rect">
          <a:avLst/>
        </a:prstGeom>
      </xdr:spPr>
    </xdr:pic>
    <xdr:clientData/>
  </xdr:twoCellAnchor>
  <xdr:twoCellAnchor editAs="oneCell">
    <xdr:from>
      <xdr:col>0</xdr:col>
      <xdr:colOff>19050</xdr:colOff>
      <xdr:row>9</xdr:row>
      <xdr:rowOff>0</xdr:rowOff>
    </xdr:from>
    <xdr:to>
      <xdr:col>18</xdr:col>
      <xdr:colOff>417336</xdr:colOff>
      <xdr:row>18</xdr:row>
      <xdr:rowOff>95056</xdr:rowOff>
    </xdr:to>
    <xdr:pic>
      <xdr:nvPicPr>
        <xdr:cNvPr id="3" name="Grafik 2">
          <a:extLst>
            <a:ext uri="{FF2B5EF4-FFF2-40B4-BE49-F238E27FC236}">
              <a16:creationId xmlns:a16="http://schemas.microsoft.com/office/drawing/2014/main" id="{127860D3-9D77-4B58-B0D9-F62984D9040D}"/>
            </a:ext>
          </a:extLst>
        </xdr:cNvPr>
        <xdr:cNvPicPr>
          <a:picLocks noChangeAspect="1"/>
        </xdr:cNvPicPr>
      </xdr:nvPicPr>
      <xdr:blipFill>
        <a:blip xmlns:r="http://schemas.openxmlformats.org/officeDocument/2006/relationships" r:embed="rId2"/>
        <a:stretch>
          <a:fillRect/>
        </a:stretch>
      </xdr:blipFill>
      <xdr:spPr>
        <a:xfrm>
          <a:off x="19050" y="1457325"/>
          <a:ext cx="14114286" cy="15523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266700</xdr:colOff>
      <xdr:row>9</xdr:row>
      <xdr:rowOff>133351</xdr:rowOff>
    </xdr:from>
    <xdr:to>
      <xdr:col>8</xdr:col>
      <xdr:colOff>418986</xdr:colOff>
      <xdr:row>11</xdr:row>
      <xdr:rowOff>152400</xdr:rowOff>
    </xdr:to>
    <xdr:pic>
      <xdr:nvPicPr>
        <xdr:cNvPr id="4" name="Grafik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8724900" y="1628776"/>
          <a:ext cx="914286" cy="3428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2</xdr:row>
      <xdr:rowOff>76200</xdr:rowOff>
    </xdr:from>
    <xdr:to>
      <xdr:col>7</xdr:col>
      <xdr:colOff>761255</xdr:colOff>
      <xdr:row>50</xdr:row>
      <xdr:rowOff>84752</xdr:rowOff>
    </xdr:to>
    <xdr:pic>
      <xdr:nvPicPr>
        <xdr:cNvPr id="3" name="Grafik 2">
          <a:extLst>
            <a:ext uri="{FF2B5EF4-FFF2-40B4-BE49-F238E27FC236}">
              <a16:creationId xmlns:a16="http://schemas.microsoft.com/office/drawing/2014/main" id="{A197D883-5F7A-4FA8-9C31-CF9C94316580}"/>
            </a:ext>
          </a:extLst>
        </xdr:cNvPr>
        <xdr:cNvPicPr>
          <a:picLocks noChangeAspect="1"/>
        </xdr:cNvPicPr>
      </xdr:nvPicPr>
      <xdr:blipFill>
        <a:blip xmlns:r="http://schemas.openxmlformats.org/officeDocument/2006/relationships" r:embed="rId1"/>
        <a:stretch>
          <a:fillRect/>
        </a:stretch>
      </xdr:blipFill>
      <xdr:spPr>
        <a:xfrm>
          <a:off x="200025" y="400050"/>
          <a:ext cx="5961905" cy="77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1</xdr:row>
      <xdr:rowOff>0</xdr:rowOff>
    </xdr:from>
    <xdr:to>
      <xdr:col>7</xdr:col>
      <xdr:colOff>898417</xdr:colOff>
      <xdr:row>4</xdr:row>
      <xdr:rowOff>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297656"/>
          <a:ext cx="4110541" cy="89296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13607</xdr:colOff>
      <xdr:row>1</xdr:row>
      <xdr:rowOff>13606</xdr:rowOff>
    </xdr:from>
    <xdr:to>
      <xdr:col>6</xdr:col>
      <xdr:colOff>121191</xdr:colOff>
      <xdr:row>3</xdr:row>
      <xdr:rowOff>285749</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928" y="312963"/>
          <a:ext cx="4008754" cy="87085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8</xdr:col>
      <xdr:colOff>408862</xdr:colOff>
      <xdr:row>15</xdr:row>
      <xdr:rowOff>38100</xdr:rowOff>
    </xdr:to>
    <xdr:pic>
      <xdr:nvPicPr>
        <xdr:cNvPr id="4" name="Grafik 3">
          <a:extLst>
            <a:ext uri="{FF2B5EF4-FFF2-40B4-BE49-F238E27FC236}">
              <a16:creationId xmlns:a16="http://schemas.microsoft.com/office/drawing/2014/main" id="{61D782FC-180F-4F5C-A924-80CDE132A538}"/>
            </a:ext>
          </a:extLst>
        </xdr:cNvPr>
        <xdr:cNvPicPr>
          <a:picLocks noChangeAspect="1"/>
        </xdr:cNvPicPr>
      </xdr:nvPicPr>
      <xdr:blipFill rotWithShape="1">
        <a:blip xmlns:r="http://schemas.openxmlformats.org/officeDocument/2006/relationships" r:embed="rId1"/>
        <a:srcRect b="50282"/>
        <a:stretch/>
      </xdr:blipFill>
      <xdr:spPr>
        <a:xfrm>
          <a:off x="800100" y="0"/>
          <a:ext cx="5704762" cy="2466975"/>
        </a:xfrm>
        <a:prstGeom prst="rect">
          <a:avLst/>
        </a:prstGeom>
      </xdr:spPr>
    </xdr:pic>
    <xdr:clientData/>
  </xdr:twoCellAnchor>
  <xdr:twoCellAnchor editAs="oneCell">
    <xdr:from>
      <xdr:col>1</xdr:col>
      <xdr:colOff>0</xdr:colOff>
      <xdr:row>16</xdr:row>
      <xdr:rowOff>0</xdr:rowOff>
    </xdr:from>
    <xdr:to>
      <xdr:col>8</xdr:col>
      <xdr:colOff>246952</xdr:colOff>
      <xdr:row>31</xdr:row>
      <xdr:rowOff>161601</xdr:rowOff>
    </xdr:to>
    <xdr:pic>
      <xdr:nvPicPr>
        <xdr:cNvPr id="2" name="Grafik 1">
          <a:extLst>
            <a:ext uri="{FF2B5EF4-FFF2-40B4-BE49-F238E27FC236}">
              <a16:creationId xmlns:a16="http://schemas.microsoft.com/office/drawing/2014/main" id="{9C0ECD8A-E6C1-4663-95B2-E678A4469CBE}"/>
            </a:ext>
          </a:extLst>
        </xdr:cNvPr>
        <xdr:cNvPicPr>
          <a:picLocks noChangeAspect="1"/>
        </xdr:cNvPicPr>
      </xdr:nvPicPr>
      <xdr:blipFill>
        <a:blip xmlns:r="http://schemas.openxmlformats.org/officeDocument/2006/relationships" r:embed="rId2"/>
        <a:stretch>
          <a:fillRect/>
        </a:stretch>
      </xdr:blipFill>
      <xdr:spPr>
        <a:xfrm>
          <a:off x="762000" y="2590800"/>
          <a:ext cx="5580952" cy="2590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581025</xdr:colOff>
      <xdr:row>1</xdr:row>
      <xdr:rowOff>47625</xdr:rowOff>
    </xdr:from>
    <xdr:to>
      <xdr:col>8</xdr:col>
      <xdr:colOff>8834</xdr:colOff>
      <xdr:row>45</xdr:row>
      <xdr:rowOff>113401</xdr:rowOff>
    </xdr:to>
    <xdr:pic>
      <xdr:nvPicPr>
        <xdr:cNvPr id="2" name="Grafik 1">
          <a:extLst>
            <a:ext uri="{FF2B5EF4-FFF2-40B4-BE49-F238E27FC236}">
              <a16:creationId xmlns:a16="http://schemas.microsoft.com/office/drawing/2014/main" id="{AB0731FF-5E46-464F-A1CF-513B54195AB9}"/>
            </a:ext>
          </a:extLst>
        </xdr:cNvPr>
        <xdr:cNvPicPr>
          <a:picLocks noChangeAspect="1"/>
        </xdr:cNvPicPr>
      </xdr:nvPicPr>
      <xdr:blipFill>
        <a:blip xmlns:r="http://schemas.openxmlformats.org/officeDocument/2006/relationships" r:embed="rId1"/>
        <a:stretch>
          <a:fillRect/>
        </a:stretch>
      </xdr:blipFill>
      <xdr:spPr>
        <a:xfrm>
          <a:off x="581025" y="209550"/>
          <a:ext cx="5523809" cy="7190476"/>
        </a:xfrm>
        <a:prstGeom prst="rect">
          <a:avLst/>
        </a:prstGeom>
      </xdr:spPr>
    </xdr:pic>
    <xdr:clientData/>
  </xdr:twoCellAnchor>
  <xdr:twoCellAnchor editAs="oneCell">
    <xdr:from>
      <xdr:col>8</xdr:col>
      <xdr:colOff>104775</xdr:colOff>
      <xdr:row>0</xdr:row>
      <xdr:rowOff>152400</xdr:rowOff>
    </xdr:from>
    <xdr:to>
      <xdr:col>15</xdr:col>
      <xdr:colOff>427918</xdr:colOff>
      <xdr:row>42</xdr:row>
      <xdr:rowOff>103931</xdr:rowOff>
    </xdr:to>
    <xdr:pic>
      <xdr:nvPicPr>
        <xdr:cNvPr id="3" name="Grafik 2">
          <a:extLst>
            <a:ext uri="{FF2B5EF4-FFF2-40B4-BE49-F238E27FC236}">
              <a16:creationId xmlns:a16="http://schemas.microsoft.com/office/drawing/2014/main" id="{DC52CF87-9AE7-43E3-B419-7C234FA6B6BA}"/>
            </a:ext>
          </a:extLst>
        </xdr:cNvPr>
        <xdr:cNvPicPr>
          <a:picLocks noChangeAspect="1"/>
        </xdr:cNvPicPr>
      </xdr:nvPicPr>
      <xdr:blipFill>
        <a:blip xmlns:r="http://schemas.openxmlformats.org/officeDocument/2006/relationships" r:embed="rId2"/>
        <a:stretch>
          <a:fillRect/>
        </a:stretch>
      </xdr:blipFill>
      <xdr:spPr>
        <a:xfrm>
          <a:off x="6200775" y="152400"/>
          <a:ext cx="5657143" cy="6752381"/>
        </a:xfrm>
        <a:prstGeom prst="rect">
          <a:avLst/>
        </a:prstGeom>
      </xdr:spPr>
    </xdr:pic>
    <xdr:clientData/>
  </xdr:twoCellAnchor>
  <xdr:twoCellAnchor editAs="oneCell">
    <xdr:from>
      <xdr:col>15</xdr:col>
      <xdr:colOff>409575</xdr:colOff>
      <xdr:row>0</xdr:row>
      <xdr:rowOff>0</xdr:rowOff>
    </xdr:from>
    <xdr:to>
      <xdr:col>23</xdr:col>
      <xdr:colOff>456432</xdr:colOff>
      <xdr:row>28</xdr:row>
      <xdr:rowOff>8957</xdr:rowOff>
    </xdr:to>
    <xdr:pic>
      <xdr:nvPicPr>
        <xdr:cNvPr id="4" name="Grafik 3">
          <a:extLst>
            <a:ext uri="{FF2B5EF4-FFF2-40B4-BE49-F238E27FC236}">
              <a16:creationId xmlns:a16="http://schemas.microsoft.com/office/drawing/2014/main" id="{B4E3D52A-5B0B-4C57-B8FE-39D8CFB00704}"/>
            </a:ext>
          </a:extLst>
        </xdr:cNvPr>
        <xdr:cNvPicPr>
          <a:picLocks noChangeAspect="1"/>
        </xdr:cNvPicPr>
      </xdr:nvPicPr>
      <xdr:blipFill>
        <a:blip xmlns:r="http://schemas.openxmlformats.org/officeDocument/2006/relationships" r:embed="rId3"/>
        <a:stretch>
          <a:fillRect/>
        </a:stretch>
      </xdr:blipFill>
      <xdr:spPr>
        <a:xfrm>
          <a:off x="11839575" y="0"/>
          <a:ext cx="6142857" cy="4542857"/>
        </a:xfrm>
        <a:prstGeom prst="rect">
          <a:avLst/>
        </a:prstGeom>
      </xdr:spPr>
    </xdr:pic>
    <xdr:clientData/>
  </xdr:twoCellAnchor>
  <xdr:twoCellAnchor editAs="oneCell">
    <xdr:from>
      <xdr:col>1</xdr:col>
      <xdr:colOff>0</xdr:colOff>
      <xdr:row>48</xdr:row>
      <xdr:rowOff>0</xdr:rowOff>
    </xdr:from>
    <xdr:to>
      <xdr:col>8</xdr:col>
      <xdr:colOff>189809</xdr:colOff>
      <xdr:row>92</xdr:row>
      <xdr:rowOff>94348</xdr:rowOff>
    </xdr:to>
    <xdr:pic>
      <xdr:nvPicPr>
        <xdr:cNvPr id="5" name="Grafik 4">
          <a:extLst>
            <a:ext uri="{FF2B5EF4-FFF2-40B4-BE49-F238E27FC236}">
              <a16:creationId xmlns:a16="http://schemas.microsoft.com/office/drawing/2014/main" id="{4E46DE91-B64C-4D07-9781-456BC70FD952}"/>
            </a:ext>
          </a:extLst>
        </xdr:cNvPr>
        <xdr:cNvPicPr>
          <a:picLocks noChangeAspect="1"/>
        </xdr:cNvPicPr>
      </xdr:nvPicPr>
      <xdr:blipFill>
        <a:blip xmlns:r="http://schemas.openxmlformats.org/officeDocument/2006/relationships" r:embed="rId4"/>
        <a:stretch>
          <a:fillRect/>
        </a:stretch>
      </xdr:blipFill>
      <xdr:spPr>
        <a:xfrm>
          <a:off x="762000" y="7772400"/>
          <a:ext cx="5523809" cy="72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1</xdr:row>
      <xdr:rowOff>9526</xdr:rowOff>
    </xdr:from>
    <xdr:to>
      <xdr:col>0</xdr:col>
      <xdr:colOff>1593373</xdr:colOff>
      <xdr:row>2</xdr:row>
      <xdr:rowOff>190500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238126"/>
          <a:ext cx="1593372" cy="34289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9</xdr:row>
      <xdr:rowOff>95250</xdr:rowOff>
    </xdr:from>
    <xdr:to>
      <xdr:col>8</xdr:col>
      <xdr:colOff>400050</xdr:colOff>
      <xdr:row>9</xdr:row>
      <xdr:rowOff>95250</xdr:rowOff>
    </xdr:to>
    <xdr:cxnSp macro="">
      <xdr:nvCxnSpPr>
        <xdr:cNvPr id="3" name="Gerade Verbindung mit Pfeil 2">
          <a:extLst>
            <a:ext uri="{FF2B5EF4-FFF2-40B4-BE49-F238E27FC236}">
              <a16:creationId xmlns:a16="http://schemas.microsoft.com/office/drawing/2014/main" id="{00000000-0008-0000-0300-000003000000}"/>
            </a:ext>
          </a:extLst>
        </xdr:cNvPr>
        <xdr:cNvCxnSpPr/>
      </xdr:nvCxnSpPr>
      <xdr:spPr bwMode="auto">
        <a:xfrm>
          <a:off x="5819775" y="1285875"/>
          <a:ext cx="3333750" cy="0"/>
        </a:xfrm>
        <a:prstGeom prst="straightConnector1">
          <a:avLst/>
        </a:prstGeom>
        <a:solidFill>
          <a:srgbClr val="090000"/>
        </a:solidFill>
        <a:ln w="28575" cap="flat" cmpd="sng" algn="ctr">
          <a:solidFill>
            <a:schemeClr val="tx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17</xdr:row>
      <xdr:rowOff>104775</xdr:rowOff>
    </xdr:from>
    <xdr:to>
      <xdr:col>5</xdr:col>
      <xdr:colOff>276225</xdr:colOff>
      <xdr:row>29</xdr:row>
      <xdr:rowOff>66676</xdr:rowOff>
    </xdr:to>
    <xdr:cxnSp macro="">
      <xdr:nvCxnSpPr>
        <xdr:cNvPr id="5" name="Gerade Verbindung mit Pfeil 4">
          <a:extLst>
            <a:ext uri="{FF2B5EF4-FFF2-40B4-BE49-F238E27FC236}">
              <a16:creationId xmlns:a16="http://schemas.microsoft.com/office/drawing/2014/main" id="{97880A65-A2C8-4245-A667-5172DF287C81}"/>
            </a:ext>
          </a:extLst>
        </xdr:cNvPr>
        <xdr:cNvCxnSpPr/>
      </xdr:nvCxnSpPr>
      <xdr:spPr bwMode="auto">
        <a:xfrm flipV="1">
          <a:off x="7410450" y="2914650"/>
          <a:ext cx="276225" cy="3143251"/>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352426</xdr:colOff>
      <xdr:row>20</xdr:row>
      <xdr:rowOff>247650</xdr:rowOff>
    </xdr:from>
    <xdr:to>
      <xdr:col>15</xdr:col>
      <xdr:colOff>276226</xdr:colOff>
      <xdr:row>30</xdr:row>
      <xdr:rowOff>19050</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6019801" y="3790950"/>
          <a:ext cx="8305800"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Achtung:</a:t>
          </a:r>
          <a:r>
            <a:rPr lang="de-DE" sz="1100">
              <a:solidFill>
                <a:schemeClr val="dk1"/>
              </a:solidFill>
              <a:effectLst/>
              <a:latin typeface="+mn-lt"/>
              <a:ea typeface="+mn-ea"/>
              <a:cs typeface="+mn-cs"/>
            </a:rPr>
            <a:t> Für den Inhalt des rekommandierten Briefes gibt es noch einige Formalitäten zu beachten, es muss darin angegeben werden:</a:t>
          </a:r>
        </a:p>
        <a:p>
          <a:pPr lvl="0"/>
          <a:endParaRPr lang="de-DE" sz="1100">
            <a:solidFill>
              <a:schemeClr val="dk1"/>
            </a:solidFill>
            <a:effectLst/>
            <a:latin typeface="+mn-lt"/>
            <a:ea typeface="+mn-ea"/>
            <a:cs typeface="+mn-cs"/>
          </a:endParaRPr>
        </a:p>
        <a:p>
          <a:pPr lvl="0"/>
          <a:r>
            <a:rPr lang="de-DE" sz="1100">
              <a:solidFill>
                <a:schemeClr val="dk1"/>
              </a:solidFill>
              <a:effectLst/>
              <a:latin typeface="+mn-lt"/>
              <a:ea typeface="+mn-ea"/>
              <a:cs typeface="+mn-cs"/>
            </a:rPr>
            <a:t>-</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Wie der Kunde mitteilen muss, dass er bezahlt hat (Telefon, Fax, ….)</a:t>
          </a:r>
        </a:p>
        <a:p>
          <a:pPr lvl="0"/>
          <a:r>
            <a:rPr lang="de-DE" sz="1100">
              <a:solidFill>
                <a:schemeClr val="dk1"/>
              </a:solidFill>
              <a:effectLst/>
              <a:latin typeface="+mn-lt"/>
              <a:ea typeface="+mn-ea"/>
              <a:cs typeface="+mn-cs"/>
            </a:rPr>
            <a:t>- Angabe des Datums ab welchem der letzte Tag (also Ende der Frist) berechnet wird</a:t>
          </a:r>
        </a:p>
        <a:p>
          <a:pPr lvl="0"/>
          <a:r>
            <a:rPr lang="de-DE" sz="1100">
              <a:solidFill>
                <a:schemeClr val="dk1"/>
              </a:solidFill>
              <a:effectLst/>
              <a:latin typeface="+mn-lt"/>
              <a:ea typeface="+mn-ea"/>
              <a:cs typeface="+mn-cs"/>
            </a:rPr>
            <a:t>- Der letzte Tag (also Ende der Frist), ab welchem dem Kunde der Strom gekürzt wird</a:t>
          </a:r>
        </a:p>
        <a:p>
          <a:pPr lvl="0"/>
          <a:r>
            <a:rPr lang="de-DE" sz="1100">
              <a:solidFill>
                <a:schemeClr val="dk1"/>
              </a:solidFill>
              <a:effectLst/>
              <a:latin typeface="+mn-lt"/>
              <a:ea typeface="+mn-ea"/>
              <a:cs typeface="+mn-cs"/>
            </a:rPr>
            <a:t>- Die Information, dass die Leistung auf 15 % reduziert wird bevor die Stromzufuhr vollständig eingestellt wird</a:t>
          </a:r>
        </a:p>
        <a:p>
          <a:pPr lvl="0"/>
          <a:r>
            <a:rPr lang="de-DE" sz="1100">
              <a:solidFill>
                <a:schemeClr val="dk1"/>
              </a:solidFill>
              <a:effectLst/>
              <a:latin typeface="+mn-lt"/>
              <a:ea typeface="+mn-ea"/>
              <a:cs typeface="+mn-cs"/>
            </a:rPr>
            <a:t>-</a:t>
          </a:r>
          <a:r>
            <a:rPr lang="de-DE" sz="1100" baseline="0">
              <a:solidFill>
                <a:schemeClr val="dk1"/>
              </a:solidFill>
              <a:effectLst/>
              <a:latin typeface="+mn-lt"/>
              <a:ea typeface="+mn-ea"/>
              <a:cs typeface="+mn-cs"/>
            </a:rPr>
            <a:t> D</a:t>
          </a:r>
          <a:r>
            <a:rPr lang="de-DE" sz="1100">
              <a:solidFill>
                <a:schemeClr val="dk1"/>
              </a:solidFill>
              <a:effectLst/>
              <a:latin typeface="+mn-lt"/>
              <a:ea typeface="+mn-ea"/>
              <a:cs typeface="+mn-cs"/>
            </a:rPr>
            <a:t>ass nach 15 Tagen die Stromzufuhr vollständig eingestellt wird, falls der Kunde immer noch nicht bezahlt. </a:t>
          </a:r>
        </a:p>
        <a:p>
          <a:pPr lvl="0"/>
          <a:r>
            <a:rPr lang="de-DE" sz="1100">
              <a:solidFill>
                <a:schemeClr val="dk1"/>
              </a:solidFill>
              <a:effectLst/>
              <a:latin typeface="+mn-lt"/>
              <a:ea typeface="+mn-ea"/>
              <a:cs typeface="+mn-cs"/>
            </a:rPr>
            <a:t>- Dem Kunden mitteilen, dass er Anrecht auf Entschädigungszahlungen hat, falls die Fristen vom</a:t>
          </a:r>
          <a:r>
            <a:rPr lang="de-DE" sz="1100" baseline="0">
              <a:solidFill>
                <a:schemeClr val="dk1"/>
              </a:solidFill>
              <a:effectLst/>
              <a:latin typeface="+mn-lt"/>
              <a:ea typeface="+mn-ea"/>
              <a:cs typeface="+mn-cs"/>
            </a:rPr>
            <a:t> Verteiler</a:t>
          </a:r>
          <a:r>
            <a:rPr lang="de-DE" sz="1100">
              <a:solidFill>
                <a:schemeClr val="dk1"/>
              </a:solidFill>
              <a:effectLst/>
              <a:latin typeface="+mn-lt"/>
              <a:ea typeface="+mn-ea"/>
              <a:cs typeface="+mn-cs"/>
            </a:rPr>
            <a:t> nicht eingehalten werden.</a:t>
          </a:r>
        </a:p>
        <a:p>
          <a:pPr lvl="0"/>
          <a:r>
            <a:rPr lang="de-DE" sz="1100">
              <a:solidFill>
                <a:schemeClr val="dk1"/>
              </a:solidFill>
              <a:effectLst/>
              <a:latin typeface="+mn-lt"/>
              <a:ea typeface="+mn-ea"/>
              <a:cs typeface="+mn-cs"/>
            </a:rPr>
            <a:t>- Der Hinweis, dass auch in Zukunft falls der Kunde zu einem anderen Stromanbieter der ausstehende Betrag zu begleichen ist</a:t>
          </a:r>
        </a:p>
        <a:p>
          <a:r>
            <a:rPr lang="de-DE" sz="1100">
              <a:solidFill>
                <a:schemeClr val="dk1"/>
              </a:solidFill>
              <a:effectLst/>
              <a:latin typeface="+mn-lt"/>
              <a:ea typeface="+mn-ea"/>
              <a:cs typeface="+mn-cs"/>
            </a:rPr>
            <a:t> </a:t>
          </a:r>
        </a:p>
        <a:p>
          <a:endParaRPr lang="de-DE" sz="1100"/>
        </a:p>
      </xdr:txBody>
    </xdr:sp>
    <xdr:clientData/>
  </xdr:twoCellAnchor>
  <xdr:twoCellAnchor>
    <xdr:from>
      <xdr:col>7</xdr:col>
      <xdr:colOff>590550</xdr:colOff>
      <xdr:row>38</xdr:row>
      <xdr:rowOff>152400</xdr:rowOff>
    </xdr:from>
    <xdr:to>
      <xdr:col>14</xdr:col>
      <xdr:colOff>352425</xdr:colOff>
      <xdr:row>40</xdr:row>
      <xdr:rowOff>66675</xdr:rowOff>
    </xdr:to>
    <xdr:sp macro="" textlink="">
      <xdr:nvSpPr>
        <xdr:cNvPr id="3" name="Textfeld 1">
          <a:extLst>
            <a:ext uri="{FF2B5EF4-FFF2-40B4-BE49-F238E27FC236}">
              <a16:creationId xmlns:a16="http://schemas.microsoft.com/office/drawing/2014/main" id="{00000000-0008-0000-0600-000003000000}"/>
            </a:ext>
          </a:extLst>
        </xdr:cNvPr>
        <xdr:cNvSpPr txBox="1"/>
      </xdr:nvSpPr>
      <xdr:spPr>
        <a:xfrm>
          <a:off x="12058650" y="6934200"/>
          <a:ext cx="50958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Achtung:</a:t>
          </a:r>
          <a:r>
            <a:rPr lang="de-DE" sz="1100">
              <a:solidFill>
                <a:schemeClr val="dk1"/>
              </a:solidFill>
              <a:effectLst/>
              <a:latin typeface="+mn-lt"/>
              <a:ea typeface="+mn-ea"/>
              <a:cs typeface="+mn-cs"/>
            </a:rPr>
            <a:t> wird eine Leistungsreduzierung mit anschließender Deaktivierung gemacht,</a:t>
          </a:r>
        </a:p>
        <a:p>
          <a:r>
            <a:rPr lang="de-DE" sz="1100">
              <a:solidFill>
                <a:schemeClr val="dk1"/>
              </a:solidFill>
              <a:effectLst/>
              <a:latin typeface="+mn-lt"/>
              <a:ea typeface="+mn-ea"/>
              <a:cs typeface="+mn-cs"/>
            </a:rPr>
            <a:t>so darf die Gebühr für Deaktivierung nur EINMAL angewandt werden</a:t>
          </a:r>
          <a:endParaRPr lang="de-D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552450</xdr:colOff>
      <xdr:row>2</xdr:row>
      <xdr:rowOff>1</xdr:rowOff>
    </xdr:from>
    <xdr:to>
      <xdr:col>16</xdr:col>
      <xdr:colOff>104775</xdr:colOff>
      <xdr:row>21</xdr:row>
      <xdr:rowOff>19050</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8648700" y="390526"/>
          <a:ext cx="7934325" cy="3343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Information zur Messgebühr:</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Die Einstufung der Messgebühren hängt zum Ersten von der Größe der Anlage ab. Bei den größeren Anlagen hängen die Messgebühren aber auch davon ab, wer den Zähler zur Verfügung stellt, diesen installiert usw. (siehe Beschluss 595/2014).</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Die Messgebühren werden unterschieden, je nachdem ob die Anlagen größer oder kleiner 20 kW sind.</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Wenn kleiner 20 kW, kommt für Anlagen vor dem 27.08.2012 die Tabelle 1 des TIME zur Anwendung (also die 18,85 €), für die Anlagen danach kommen die Tabellen 2, 3 und 4 zur Anwendung (Summe Tab. 2, 3 und 4 = Betrag Tab. 1). Für Anlagen nach 2017 wird nur mehr die Tabellen 2 und 3 (Mis (INS + RAV)) angewandt. Die einzelnen Komponenten (Tab 2, 3 und 4) werden im Artikel 33 vom TIME genauer beschrieben.</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Wenn größer als 20 kW haben Sie die Möglichkeit selbst festzulegen, wie viel Sie für den Kunden für die </a:t>
          </a:r>
          <a:r>
            <a:rPr lang="de-DE" sz="1100" u="sng">
              <a:solidFill>
                <a:schemeClr val="dk1"/>
              </a:solidFill>
              <a:effectLst/>
              <a:latin typeface="+mn-lt"/>
              <a:ea typeface="+mn-ea"/>
              <a:cs typeface="+mn-cs"/>
            </a:rPr>
            <a:t>Installation und Instandhaltung</a:t>
          </a:r>
          <a:r>
            <a:rPr lang="de-DE" sz="1100">
              <a:solidFill>
                <a:schemeClr val="dk1"/>
              </a:solidFill>
              <a:effectLst/>
              <a:latin typeface="+mn-lt"/>
              <a:ea typeface="+mn-ea"/>
              <a:cs typeface="+mn-cs"/>
            </a:rPr>
            <a:t>, etc. (falls Sie dies für ihn machen) verrechnen. Dies muss für den Kunden aber transparent sein. </a:t>
          </a:r>
        </a:p>
        <a:p>
          <a:r>
            <a:rPr lang="de-DE" sz="1100">
              <a:solidFill>
                <a:schemeClr val="dk1"/>
              </a:solidFill>
              <a:effectLst/>
              <a:latin typeface="+mn-lt"/>
              <a:ea typeface="+mn-ea"/>
              <a:cs typeface="+mn-cs"/>
            </a:rPr>
            <a:t>Machen Sie beispielsweise nur die Installation, so verrechnen Sie für den </a:t>
          </a:r>
          <a:r>
            <a:rPr lang="de-DE" sz="1100" u="sng">
              <a:solidFill>
                <a:schemeClr val="dk1"/>
              </a:solidFill>
              <a:effectLst/>
              <a:latin typeface="+mn-lt"/>
              <a:ea typeface="+mn-ea"/>
              <a:cs typeface="+mn-cs"/>
            </a:rPr>
            <a:t>Messdienst</a:t>
          </a:r>
          <a:r>
            <a:rPr lang="de-DE" sz="1100">
              <a:solidFill>
                <a:schemeClr val="dk1"/>
              </a:solidFill>
              <a:effectLst/>
              <a:latin typeface="+mn-lt"/>
              <a:ea typeface="+mn-ea"/>
              <a:cs typeface="+mn-cs"/>
            </a:rPr>
            <a:t> nur jenen Betrag aus der Tab. 2 (da Punkt a) Art. 33 zutrifft).</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Macht der Verteiler alles für seinen Kunden bzw. handelt es sich um eine Leistung kleiner gleich 20 kW, so wird die Tab. 1 angewandt (bzw. alle 3 Tabellen wenn nach 27.08.2012). </a:t>
          </a:r>
        </a:p>
        <a:p>
          <a:r>
            <a:rPr lang="de-DE" sz="1100">
              <a:solidFill>
                <a:schemeClr val="dk1"/>
              </a:solidFill>
              <a:effectLst/>
              <a:latin typeface="+mn-lt"/>
              <a:ea typeface="+mn-ea"/>
              <a:cs typeface="+mn-cs"/>
            </a:rPr>
            <a:t> </a:t>
          </a:r>
        </a:p>
        <a:p>
          <a:endParaRPr lang="de-DE" sz="1100"/>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7.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autorita.energia.it/allegati/docs/09/TIS.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BF188-0D53-4471-9AEC-88C4A551697C}">
  <sheetPr>
    <tabColor rgb="FFFFC000"/>
  </sheetPr>
  <dimension ref="A3:A8"/>
  <sheetViews>
    <sheetView workbookViewId="0">
      <selection activeCell="J20" sqref="J20"/>
    </sheetView>
  </sheetViews>
  <sheetFormatPr baseColWidth="10" defaultRowHeight="12.75"/>
  <sheetData>
    <row r="3" spans="1:1">
      <c r="A3" t="s">
        <v>523</v>
      </c>
    </row>
    <row r="8" spans="1:1">
      <c r="A8" t="s">
        <v>528</v>
      </c>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AF2B-E8BB-4962-AFED-3DFFB10AAA44}">
  <sheetPr>
    <tabColor rgb="FFFF0000"/>
    <pageSetUpPr fitToPage="1"/>
  </sheetPr>
  <dimension ref="A1:I68"/>
  <sheetViews>
    <sheetView showGridLines="0" showRuler="0" topLeftCell="A7" zoomScaleNormal="100" zoomScaleSheetLayoutView="100" workbookViewId="0">
      <selection activeCell="F27" sqref="F27"/>
    </sheetView>
  </sheetViews>
  <sheetFormatPr baseColWidth="10" defaultColWidth="9.28515625" defaultRowHeight="12.75"/>
  <cols>
    <col min="1" max="1" width="8.42578125" style="782" customWidth="1"/>
    <col min="2" max="2" width="94.7109375" style="782" customWidth="1"/>
    <col min="3" max="4" width="14.28515625" style="782" customWidth="1"/>
    <col min="5" max="5" width="9.7109375" style="782" bestFit="1" customWidth="1"/>
    <col min="6" max="16384" width="9.28515625" style="782"/>
  </cols>
  <sheetData>
    <row r="1" spans="1:9" ht="14.25" thickBot="1">
      <c r="A1" s="797" t="s">
        <v>510</v>
      </c>
      <c r="F1" s="797"/>
    </row>
    <row r="2" spans="1:9" ht="14.25">
      <c r="A2" s="1569" t="s">
        <v>500</v>
      </c>
      <c r="B2" s="1570"/>
      <c r="C2" s="796" t="s">
        <v>509</v>
      </c>
      <c r="D2" s="795" t="s">
        <v>508</v>
      </c>
      <c r="F2" s="797"/>
    </row>
    <row r="3" spans="1:9" ht="38.25">
      <c r="A3" s="1571"/>
      <c r="B3" s="1572"/>
      <c r="C3" s="794" t="s">
        <v>444</v>
      </c>
      <c r="D3" s="793" t="s">
        <v>437</v>
      </c>
      <c r="F3" s="807"/>
    </row>
    <row r="4" spans="1:9">
      <c r="A4" s="1573"/>
      <c r="B4" s="1574"/>
      <c r="C4" s="957" t="s">
        <v>616</v>
      </c>
      <c r="D4" s="957" t="s">
        <v>616</v>
      </c>
    </row>
    <row r="5" spans="1:9">
      <c r="A5" s="788"/>
      <c r="B5" s="792"/>
      <c r="C5" s="799"/>
      <c r="D5" s="798"/>
    </row>
    <row r="6" spans="1:9">
      <c r="A6" s="788" t="s">
        <v>420</v>
      </c>
      <c r="B6" s="789" t="s">
        <v>421</v>
      </c>
      <c r="C6" s="958">
        <v>0</v>
      </c>
      <c r="D6" s="960">
        <v>6.8000000000000005E-2</v>
      </c>
      <c r="E6" s="806"/>
      <c r="F6" s="806"/>
      <c r="I6" s="802"/>
    </row>
    <row r="7" spans="1:9">
      <c r="A7" s="788" t="s">
        <v>422</v>
      </c>
      <c r="B7" s="789" t="s">
        <v>485</v>
      </c>
      <c r="C7" s="958">
        <v>0</v>
      </c>
      <c r="D7" s="960">
        <v>0.14499999999999999</v>
      </c>
      <c r="E7" s="806"/>
      <c r="F7" s="806"/>
      <c r="I7" s="802"/>
    </row>
    <row r="8" spans="1:9">
      <c r="A8" s="788" t="s">
        <v>484</v>
      </c>
      <c r="B8" s="787" t="s">
        <v>423</v>
      </c>
      <c r="C8" s="958">
        <v>1914.58</v>
      </c>
      <c r="D8" s="960">
        <v>0</v>
      </c>
      <c r="E8" s="806"/>
      <c r="F8" s="806"/>
      <c r="I8" s="802"/>
    </row>
    <row r="9" spans="1:9">
      <c r="A9" s="788" t="s">
        <v>470</v>
      </c>
      <c r="B9" s="789" t="s">
        <v>469</v>
      </c>
      <c r="C9" s="958">
        <v>0</v>
      </c>
      <c r="D9" s="960">
        <v>6.0999999999999999E-2</v>
      </c>
      <c r="E9" s="806"/>
      <c r="F9" s="806"/>
      <c r="I9" s="802"/>
    </row>
    <row r="10" spans="1:9">
      <c r="A10" s="788" t="s">
        <v>467</v>
      </c>
      <c r="B10" s="787" t="s">
        <v>494</v>
      </c>
      <c r="C10" s="958">
        <v>22090.010000000002</v>
      </c>
      <c r="D10" s="960">
        <v>0</v>
      </c>
      <c r="E10" s="806"/>
      <c r="F10" s="806"/>
      <c r="I10" s="802"/>
    </row>
    <row r="11" spans="1:9">
      <c r="A11" s="788" t="s">
        <v>460</v>
      </c>
      <c r="B11" s="787" t="s">
        <v>459</v>
      </c>
      <c r="C11" s="958">
        <v>90737.46</v>
      </c>
      <c r="D11" s="960">
        <v>0</v>
      </c>
      <c r="E11" s="806"/>
      <c r="F11" s="806"/>
      <c r="I11" s="802"/>
    </row>
    <row r="12" spans="1:9">
      <c r="A12" s="788" t="s">
        <v>457</v>
      </c>
      <c r="B12" s="787" t="s">
        <v>456</v>
      </c>
      <c r="C12" s="958">
        <v>90737.46</v>
      </c>
      <c r="D12" s="960">
        <v>0</v>
      </c>
      <c r="E12" s="806"/>
      <c r="F12" s="806"/>
      <c r="G12" s="802"/>
      <c r="H12" s="802"/>
      <c r="I12" s="802"/>
    </row>
    <row r="13" spans="1:9" ht="13.5" thickBot="1">
      <c r="A13" s="786" t="s">
        <v>454</v>
      </c>
      <c r="B13" s="785" t="s">
        <v>453</v>
      </c>
      <c r="C13" s="959">
        <v>90737.46</v>
      </c>
      <c r="D13" s="961">
        <v>0</v>
      </c>
      <c r="E13" s="806"/>
      <c r="F13" s="806"/>
    </row>
    <row r="14" spans="1:9">
      <c r="B14" s="801"/>
      <c r="C14" s="800"/>
    </row>
    <row r="15" spans="1:9">
      <c r="B15" s="801"/>
      <c r="C15" s="800"/>
    </row>
    <row r="16" spans="1:9" ht="14.25" thickBot="1">
      <c r="A16" s="797" t="s">
        <v>507</v>
      </c>
    </row>
    <row r="17" spans="1:8" ht="14.25">
      <c r="A17" s="1569" t="s">
        <v>500</v>
      </c>
      <c r="B17" s="1570"/>
      <c r="C17" s="796" t="s">
        <v>506</v>
      </c>
      <c r="D17" s="795" t="s">
        <v>505</v>
      </c>
    </row>
    <row r="18" spans="1:8" ht="38.25">
      <c r="A18" s="1571"/>
      <c r="B18" s="1572"/>
      <c r="C18" s="794" t="s">
        <v>444</v>
      </c>
      <c r="D18" s="793" t="s">
        <v>437</v>
      </c>
    </row>
    <row r="19" spans="1:8">
      <c r="A19" s="1573"/>
      <c r="B19" s="1574"/>
      <c r="C19" s="957" t="s">
        <v>616</v>
      </c>
      <c r="D19" s="957" t="s">
        <v>616</v>
      </c>
    </row>
    <row r="20" spans="1:8">
      <c r="A20" s="788"/>
      <c r="B20" s="792"/>
      <c r="C20" s="799"/>
      <c r="D20" s="805"/>
    </row>
    <row r="21" spans="1:8">
      <c r="A21" s="788" t="s">
        <v>420</v>
      </c>
      <c r="B21" s="789" t="s">
        <v>421</v>
      </c>
      <c r="C21" s="958">
        <v>0</v>
      </c>
      <c r="D21" s="960">
        <v>4.8000000000000008E-2</v>
      </c>
      <c r="G21" s="802"/>
      <c r="H21" s="802"/>
    </row>
    <row r="22" spans="1:8">
      <c r="A22" s="788" t="s">
        <v>422</v>
      </c>
      <c r="B22" s="789" t="s">
        <v>485</v>
      </c>
      <c r="C22" s="958">
        <v>0</v>
      </c>
      <c r="D22" s="960">
        <v>8.5999999999999993E-2</v>
      </c>
      <c r="G22" s="802"/>
      <c r="H22" s="802"/>
    </row>
    <row r="23" spans="1:8">
      <c r="A23" s="788" t="s">
        <v>484</v>
      </c>
      <c r="B23" s="787" t="s">
        <v>423</v>
      </c>
      <c r="C23" s="958">
        <v>1128.6799999999998</v>
      </c>
      <c r="D23" s="960">
        <v>0</v>
      </c>
      <c r="G23" s="802"/>
      <c r="H23" s="804"/>
    </row>
    <row r="24" spans="1:8">
      <c r="A24" s="788" t="s">
        <v>470</v>
      </c>
      <c r="B24" s="789" t="s">
        <v>469</v>
      </c>
      <c r="C24" s="958">
        <v>0</v>
      </c>
      <c r="D24" s="960">
        <v>0.06</v>
      </c>
      <c r="G24" s="802"/>
      <c r="H24" s="802"/>
    </row>
    <row r="25" spans="1:8">
      <c r="A25" s="788" t="s">
        <v>467</v>
      </c>
      <c r="B25" s="787" t="s">
        <v>494</v>
      </c>
      <c r="C25" s="958">
        <v>18958.13</v>
      </c>
      <c r="D25" s="960">
        <v>0</v>
      </c>
      <c r="G25" s="802"/>
      <c r="H25" s="803"/>
    </row>
    <row r="26" spans="1:8">
      <c r="A26" s="788" t="s">
        <v>460</v>
      </c>
      <c r="B26" s="787" t="s">
        <v>459</v>
      </c>
      <c r="C26" s="958">
        <v>87418.560000000012</v>
      </c>
      <c r="D26" s="960">
        <v>0</v>
      </c>
      <c r="G26" s="802"/>
      <c r="H26" s="802"/>
    </row>
    <row r="27" spans="1:8">
      <c r="A27" s="788" t="s">
        <v>457</v>
      </c>
      <c r="B27" s="787" t="s">
        <v>456</v>
      </c>
      <c r="C27" s="958">
        <v>87418.560000000012</v>
      </c>
      <c r="D27" s="960">
        <v>0</v>
      </c>
    </row>
    <row r="28" spans="1:8" ht="13.5" thickBot="1">
      <c r="A28" s="786" t="s">
        <v>454</v>
      </c>
      <c r="B28" s="785" t="s">
        <v>453</v>
      </c>
      <c r="C28" s="959">
        <v>87418.560000000012</v>
      </c>
      <c r="D28" s="961">
        <v>0</v>
      </c>
    </row>
    <row r="29" spans="1:8">
      <c r="B29" s="801"/>
      <c r="C29" s="800"/>
    </row>
    <row r="30" spans="1:8">
      <c r="B30" s="801"/>
      <c r="C30" s="800"/>
    </row>
    <row r="31" spans="1:8" ht="14.25" thickBot="1">
      <c r="A31" s="797" t="s">
        <v>504</v>
      </c>
    </row>
    <row r="32" spans="1:8" ht="14.25">
      <c r="A32" s="1569" t="s">
        <v>500</v>
      </c>
      <c r="B32" s="1570"/>
      <c r="C32" s="796" t="s">
        <v>503</v>
      </c>
      <c r="D32" s="795" t="s">
        <v>502</v>
      </c>
    </row>
    <row r="33" spans="1:4" ht="38.25">
      <c r="A33" s="1571"/>
      <c r="B33" s="1572"/>
      <c r="C33" s="794" t="s">
        <v>444</v>
      </c>
      <c r="D33" s="793" t="s">
        <v>437</v>
      </c>
    </row>
    <row r="34" spans="1:4">
      <c r="A34" s="1573"/>
      <c r="B34" s="1574"/>
      <c r="C34" s="957" t="s">
        <v>616</v>
      </c>
      <c r="D34" s="957" t="s">
        <v>616</v>
      </c>
    </row>
    <row r="35" spans="1:4">
      <c r="A35" s="788"/>
      <c r="B35" s="792"/>
      <c r="C35" s="799"/>
      <c r="D35" s="798"/>
    </row>
    <row r="36" spans="1:4">
      <c r="A36" s="788" t="s">
        <v>420</v>
      </c>
      <c r="B36" s="789" t="s">
        <v>421</v>
      </c>
      <c r="C36" s="958">
        <v>0</v>
      </c>
      <c r="D36" s="960">
        <v>1.2E-2</v>
      </c>
    </row>
    <row r="37" spans="1:4">
      <c r="A37" s="788" t="s">
        <v>422</v>
      </c>
      <c r="B37" s="789" t="s">
        <v>485</v>
      </c>
      <c r="C37" s="958">
        <v>0</v>
      </c>
      <c r="D37" s="960">
        <v>4.4999999999999998E-2</v>
      </c>
    </row>
    <row r="38" spans="1:4">
      <c r="A38" s="788" t="s">
        <v>484</v>
      </c>
      <c r="B38" s="787" t="s">
        <v>423</v>
      </c>
      <c r="C38" s="958">
        <v>592.99</v>
      </c>
      <c r="D38" s="960">
        <v>0</v>
      </c>
    </row>
    <row r="39" spans="1:4">
      <c r="A39" s="788" t="s">
        <v>470</v>
      </c>
      <c r="B39" s="789" t="s">
        <v>469</v>
      </c>
      <c r="C39" s="958">
        <v>0</v>
      </c>
      <c r="D39" s="960">
        <v>1E-3</v>
      </c>
    </row>
    <row r="40" spans="1:4">
      <c r="A40" s="788" t="s">
        <v>467</v>
      </c>
      <c r="B40" s="787" t="s">
        <v>494</v>
      </c>
      <c r="C40" s="958">
        <v>3131.88</v>
      </c>
      <c r="D40" s="960">
        <v>0</v>
      </c>
    </row>
    <row r="41" spans="1:4">
      <c r="A41" s="788" t="s">
        <v>460</v>
      </c>
      <c r="B41" s="787" t="s">
        <v>459</v>
      </c>
      <c r="C41" s="958">
        <v>3318.9</v>
      </c>
      <c r="D41" s="960">
        <v>0</v>
      </c>
    </row>
    <row r="42" spans="1:4">
      <c r="A42" s="788" t="s">
        <v>457</v>
      </c>
      <c r="B42" s="787" t="s">
        <v>456</v>
      </c>
      <c r="C42" s="958">
        <v>3318.9</v>
      </c>
      <c r="D42" s="960">
        <v>0</v>
      </c>
    </row>
    <row r="43" spans="1:4" ht="13.5" thickBot="1">
      <c r="A43" s="786" t="s">
        <v>454</v>
      </c>
      <c r="B43" s="785" t="s">
        <v>453</v>
      </c>
      <c r="C43" s="959">
        <v>3318.9</v>
      </c>
      <c r="D43" s="961">
        <v>0</v>
      </c>
    </row>
    <row r="46" spans="1:4" ht="14.25" thickBot="1">
      <c r="A46" s="797" t="s">
        <v>501</v>
      </c>
    </row>
    <row r="47" spans="1:4" ht="14.25">
      <c r="A47" s="1569" t="s">
        <v>500</v>
      </c>
      <c r="B47" s="1570"/>
      <c r="C47" s="796" t="s">
        <v>499</v>
      </c>
      <c r="D47" s="795" t="s">
        <v>498</v>
      </c>
    </row>
    <row r="48" spans="1:4" ht="38.25">
      <c r="A48" s="1571"/>
      <c r="B48" s="1572"/>
      <c r="C48" s="794" t="s">
        <v>444</v>
      </c>
      <c r="D48" s="793" t="s">
        <v>437</v>
      </c>
    </row>
    <row r="49" spans="1:4">
      <c r="A49" s="1573"/>
      <c r="B49" s="1574"/>
      <c r="C49" s="957" t="s">
        <v>616</v>
      </c>
      <c r="D49" s="957" t="s">
        <v>616</v>
      </c>
    </row>
    <row r="50" spans="1:4">
      <c r="A50" s="788"/>
      <c r="B50" s="792"/>
      <c r="C50" s="791"/>
      <c r="D50" s="790"/>
    </row>
    <row r="51" spans="1:4">
      <c r="A51" s="788" t="s">
        <v>420</v>
      </c>
      <c r="B51" s="789" t="s">
        <v>421</v>
      </c>
      <c r="C51" s="958">
        <v>0</v>
      </c>
      <c r="D51" s="960">
        <v>8.0000000000000002E-3</v>
      </c>
    </row>
    <row r="52" spans="1:4">
      <c r="A52" s="788" t="s">
        <v>422</v>
      </c>
      <c r="B52" s="789" t="s">
        <v>485</v>
      </c>
      <c r="C52" s="958">
        <v>0</v>
      </c>
      <c r="D52" s="960">
        <v>1.4E-2</v>
      </c>
    </row>
    <row r="53" spans="1:4">
      <c r="A53" s="788" t="s">
        <v>484</v>
      </c>
      <c r="B53" s="787" t="s">
        <v>423</v>
      </c>
      <c r="C53" s="958">
        <v>192.91</v>
      </c>
      <c r="D53" s="960">
        <v>0</v>
      </c>
    </row>
    <row r="54" spans="1:4">
      <c r="A54" s="788" t="s">
        <v>470</v>
      </c>
      <c r="B54" s="789" t="s">
        <v>469</v>
      </c>
      <c r="C54" s="958">
        <v>0</v>
      </c>
      <c r="D54" s="960">
        <v>0</v>
      </c>
    </row>
    <row r="55" spans="1:4">
      <c r="A55" s="788" t="s">
        <v>467</v>
      </c>
      <c r="B55" s="787" t="s">
        <v>494</v>
      </c>
      <c r="C55" s="958">
        <v>0</v>
      </c>
      <c r="D55" s="960">
        <v>0</v>
      </c>
    </row>
    <row r="56" spans="1:4">
      <c r="A56" s="788" t="s">
        <v>460</v>
      </c>
      <c r="B56" s="787" t="s">
        <v>459</v>
      </c>
      <c r="C56" s="958">
        <v>0</v>
      </c>
      <c r="D56" s="960">
        <v>0</v>
      </c>
    </row>
    <row r="57" spans="1:4">
      <c r="A57" s="788" t="s">
        <v>457</v>
      </c>
      <c r="B57" s="787" t="s">
        <v>456</v>
      </c>
      <c r="C57" s="958">
        <v>0</v>
      </c>
      <c r="D57" s="960">
        <v>0</v>
      </c>
    </row>
    <row r="58" spans="1:4" ht="13.5" thickBot="1">
      <c r="A58" s="786" t="s">
        <v>454</v>
      </c>
      <c r="B58" s="785" t="s">
        <v>453</v>
      </c>
      <c r="C58" s="959">
        <v>0</v>
      </c>
      <c r="D58" s="961">
        <v>0</v>
      </c>
    </row>
    <row r="60" spans="1:4">
      <c r="D60" s="784">
        <f>+D6-D21-D36-D51</f>
        <v>0</v>
      </c>
    </row>
    <row r="61" spans="1:4">
      <c r="C61" s="783"/>
      <c r="D61" s="783"/>
    </row>
    <row r="62" spans="1:4">
      <c r="C62" s="783"/>
      <c r="D62" s="783"/>
    </row>
    <row r="63" spans="1:4">
      <c r="C63" s="783"/>
      <c r="D63" s="783"/>
    </row>
    <row r="64" spans="1:4">
      <c r="C64" s="783"/>
      <c r="D64" s="783"/>
    </row>
    <row r="65" spans="3:4">
      <c r="C65" s="783"/>
      <c r="D65" s="783"/>
    </row>
    <row r="66" spans="3:4">
      <c r="C66" s="783"/>
      <c r="D66" s="783"/>
    </row>
    <row r="67" spans="3:4">
      <c r="C67" s="783"/>
      <c r="D67" s="783"/>
    </row>
    <row r="68" spans="3:4">
      <c r="C68" s="783"/>
      <c r="D68" s="783"/>
    </row>
  </sheetData>
  <mergeCells count="4">
    <mergeCell ref="A47:B49"/>
    <mergeCell ref="A32:B34"/>
    <mergeCell ref="A2:B4"/>
    <mergeCell ref="A17:B19"/>
  </mergeCells>
  <pageMargins left="0.74803149606299213" right="0.74803149606299213" top="0.98425196850393704" bottom="0.98425196850393704" header="0.51181102362204722" footer="0.51181102362204722"/>
  <pageSetup paperSize="9" scale="6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95D2-466C-4E05-A8B9-6BA1118052B9}">
  <sheetPr>
    <tabColor rgb="FF66FF99"/>
    <pageSetUpPr fitToPage="1"/>
  </sheetPr>
  <dimension ref="A2:H30"/>
  <sheetViews>
    <sheetView showGridLines="0" showRuler="0" zoomScaleNormal="100" zoomScaleSheetLayoutView="100" zoomScalePageLayoutView="80" workbookViewId="0">
      <selection activeCell="F28" sqref="F28"/>
    </sheetView>
  </sheetViews>
  <sheetFormatPr baseColWidth="10" defaultColWidth="9.140625" defaultRowHeight="12.75"/>
  <cols>
    <col min="1" max="1" width="47.28515625" style="724" bestFit="1" customWidth="1"/>
    <col min="2" max="2" width="13.140625" style="724" customWidth="1"/>
    <col min="3" max="6" width="14.28515625" style="724" customWidth="1"/>
    <col min="7" max="8" width="13.42578125" style="724" customWidth="1"/>
    <col min="9" max="9" width="19.28515625" style="724" customWidth="1"/>
    <col min="10" max="11" width="22.140625" style="724" customWidth="1"/>
    <col min="12" max="12" width="34.42578125" style="724" customWidth="1"/>
    <col min="13" max="16384" width="9.140625" style="724"/>
  </cols>
  <sheetData>
    <row r="2" spans="1:8">
      <c r="A2" s="1578" t="s">
        <v>544</v>
      </c>
      <c r="B2" s="1578"/>
      <c r="C2" s="1578"/>
      <c r="D2" s="1578"/>
      <c r="E2" s="1578"/>
      <c r="F2" s="1578"/>
      <c r="G2" s="1578"/>
      <c r="H2" s="1578"/>
    </row>
    <row r="3" spans="1:8" ht="63.75">
      <c r="A3" s="1242"/>
      <c r="B3" s="1579" t="s">
        <v>540</v>
      </c>
      <c r="C3" s="1243" t="s">
        <v>543</v>
      </c>
      <c r="D3" s="1244" t="s">
        <v>538</v>
      </c>
      <c r="E3" s="1243" t="s">
        <v>543</v>
      </c>
      <c r="F3" s="1244" t="s">
        <v>538</v>
      </c>
      <c r="G3" s="1243" t="s">
        <v>543</v>
      </c>
      <c r="H3" s="1244" t="s">
        <v>538</v>
      </c>
    </row>
    <row r="4" spans="1:8" ht="25.5">
      <c r="A4" s="1242"/>
      <c r="B4" s="1580"/>
      <c r="C4" s="1245" t="s">
        <v>537</v>
      </c>
      <c r="D4" s="1246" t="s">
        <v>537</v>
      </c>
      <c r="E4" s="1245" t="s">
        <v>537</v>
      </c>
      <c r="F4" s="1246" t="s">
        <v>537</v>
      </c>
      <c r="G4" s="1245" t="s">
        <v>537</v>
      </c>
      <c r="H4" s="1246" t="s">
        <v>537</v>
      </c>
    </row>
    <row r="5" spans="1:8" ht="13.5" thickBot="1">
      <c r="A5" s="1242"/>
      <c r="B5" s="1580"/>
      <c r="C5" s="1581" t="s">
        <v>410</v>
      </c>
      <c r="D5" s="1582"/>
      <c r="E5" s="1581" t="s">
        <v>532</v>
      </c>
      <c r="F5" s="1582"/>
      <c r="G5" s="1581" t="s">
        <v>616</v>
      </c>
      <c r="H5" s="1582"/>
    </row>
    <row r="6" spans="1:8">
      <c r="A6" s="1575" t="s">
        <v>542</v>
      </c>
      <c r="B6" s="1247" t="s">
        <v>110</v>
      </c>
      <c r="C6" s="1248">
        <v>0.253</v>
      </c>
      <c r="D6" s="1249">
        <v>0.32700000000000001</v>
      </c>
      <c r="E6" s="1248">
        <v>0.24</v>
      </c>
      <c r="F6" s="1249">
        <v>0.309</v>
      </c>
      <c r="G6" s="1248">
        <v>0.27100000000000002</v>
      </c>
      <c r="H6" s="1249">
        <v>0.35099999999999998</v>
      </c>
    </row>
    <row r="7" spans="1:8">
      <c r="A7" s="1576"/>
      <c r="B7" s="1250" t="s">
        <v>111</v>
      </c>
      <c r="C7" s="1251">
        <v>0.253</v>
      </c>
      <c r="D7" s="1252">
        <v>0.32700000000000001</v>
      </c>
      <c r="E7" s="1251">
        <v>0.24</v>
      </c>
      <c r="F7" s="1252">
        <v>0.309</v>
      </c>
      <c r="G7" s="1251">
        <v>0.27100000000000002</v>
      </c>
      <c r="H7" s="1252">
        <v>0.35099999999999998</v>
      </c>
    </row>
    <row r="8" spans="1:8">
      <c r="A8" s="1577"/>
      <c r="B8" s="1253" t="s">
        <v>112</v>
      </c>
      <c r="C8" s="1254">
        <v>0</v>
      </c>
      <c r="D8" s="1255">
        <v>0</v>
      </c>
      <c r="E8" s="1254">
        <v>0</v>
      </c>
      <c r="F8" s="1255">
        <v>0</v>
      </c>
      <c r="G8" s="1254">
        <v>0</v>
      </c>
      <c r="H8" s="1255">
        <v>0</v>
      </c>
    </row>
    <row r="9" spans="1:8">
      <c r="A9" s="1583" t="s">
        <v>541</v>
      </c>
      <c r="B9" s="1247" t="s">
        <v>110</v>
      </c>
      <c r="C9" s="1248">
        <v>0.74399999999999999</v>
      </c>
      <c r="D9" s="1249">
        <v>0.95899999999999996</v>
      </c>
      <c r="E9" s="1248">
        <v>0.71099999999999997</v>
      </c>
      <c r="F9" s="1249">
        <v>0.91300000000000003</v>
      </c>
      <c r="G9" s="1248">
        <v>0.79200000000000004</v>
      </c>
      <c r="H9" s="1249">
        <v>1.024</v>
      </c>
    </row>
    <row r="10" spans="1:8">
      <c r="A10" s="1576"/>
      <c r="B10" s="1250" t="s">
        <v>111</v>
      </c>
      <c r="C10" s="1251">
        <v>0.74399999999999999</v>
      </c>
      <c r="D10" s="1252">
        <v>0.95899999999999996</v>
      </c>
      <c r="E10" s="1251">
        <v>0.71099999999999997</v>
      </c>
      <c r="F10" s="1252">
        <v>0.91300000000000003</v>
      </c>
      <c r="G10" s="1251">
        <v>0.79200000000000004</v>
      </c>
      <c r="H10" s="1252">
        <v>1.024</v>
      </c>
    </row>
    <row r="11" spans="1:8" ht="13.5" thickBot="1">
      <c r="A11" s="1584"/>
      <c r="B11" s="1256" t="s">
        <v>112</v>
      </c>
      <c r="C11" s="1257">
        <v>0</v>
      </c>
      <c r="D11" s="1258">
        <v>0</v>
      </c>
      <c r="E11" s="1257">
        <v>0</v>
      </c>
      <c r="F11" s="1258">
        <v>0</v>
      </c>
      <c r="G11" s="1257">
        <v>0</v>
      </c>
      <c r="H11" s="1258">
        <v>0</v>
      </c>
    </row>
    <row r="13" spans="1:8">
      <c r="A13" s="1242"/>
      <c r="B13" s="1242"/>
      <c r="C13" s="1242"/>
      <c r="D13" s="1242"/>
      <c r="E13" s="1241"/>
      <c r="F13" s="1241"/>
      <c r="G13" s="1241"/>
      <c r="H13" s="1241"/>
    </row>
    <row r="14" spans="1:8" ht="13.5" thickBot="1">
      <c r="A14" s="1585" t="s">
        <v>617</v>
      </c>
      <c r="B14" s="1585"/>
      <c r="C14" s="1585"/>
      <c r="D14" s="1585"/>
      <c r="E14" s="1585"/>
      <c r="F14" s="1585"/>
      <c r="G14" s="1585"/>
      <c r="H14" s="1585"/>
    </row>
    <row r="15" spans="1:8">
      <c r="A15" s="1242"/>
      <c r="B15" s="1579" t="s">
        <v>540</v>
      </c>
      <c r="C15" s="1579" t="s">
        <v>539</v>
      </c>
      <c r="D15" s="1579" t="s">
        <v>538</v>
      </c>
      <c r="E15" s="1587"/>
      <c r="F15" s="1587"/>
      <c r="G15" s="1587"/>
      <c r="H15" s="1587"/>
    </row>
    <row r="16" spans="1:8" ht="13.5" thickBot="1">
      <c r="A16" s="1242"/>
      <c r="B16" s="1580"/>
      <c r="C16" s="1586"/>
      <c r="D16" s="1586"/>
      <c r="E16" s="1587"/>
      <c r="F16" s="1587"/>
      <c r="G16" s="1587"/>
      <c r="H16" s="1587"/>
    </row>
    <row r="17" spans="1:8" ht="26.25" thickBot="1">
      <c r="A17" s="1242"/>
      <c r="B17" s="1580"/>
      <c r="C17" s="1259" t="s">
        <v>537</v>
      </c>
      <c r="D17" s="1244" t="s">
        <v>537</v>
      </c>
      <c r="E17" s="1270"/>
      <c r="F17" s="1270"/>
      <c r="G17" s="1270"/>
      <c r="H17" s="1270"/>
    </row>
    <row r="18" spans="1:8" ht="13.5" thickBot="1">
      <c r="A18" s="1242"/>
      <c r="B18" s="1580"/>
      <c r="C18" s="1588" t="s">
        <v>618</v>
      </c>
      <c r="D18" s="1589"/>
      <c r="E18" s="1587"/>
      <c r="F18" s="1587"/>
      <c r="G18" s="1587"/>
      <c r="H18" s="1587"/>
    </row>
    <row r="19" spans="1:8">
      <c r="A19" s="1575" t="s">
        <v>536</v>
      </c>
      <c r="B19" s="1247" t="s">
        <v>110</v>
      </c>
      <c r="C19" s="1260">
        <v>0.86</v>
      </c>
      <c r="D19" s="1261">
        <v>1.1000000000000001</v>
      </c>
      <c r="E19" s="1268"/>
      <c r="F19" s="1269"/>
      <c r="G19" s="1268"/>
      <c r="H19" s="1269"/>
    </row>
    <row r="20" spans="1:8">
      <c r="A20" s="1576"/>
      <c r="B20" s="1250" t="s">
        <v>111</v>
      </c>
      <c r="C20" s="1260">
        <v>0.86</v>
      </c>
      <c r="D20" s="1261">
        <v>1.1000000000000001</v>
      </c>
      <c r="E20" s="1268"/>
      <c r="F20" s="1269"/>
      <c r="G20" s="1268"/>
      <c r="H20" s="1269"/>
    </row>
    <row r="21" spans="1:8">
      <c r="A21" s="1577"/>
      <c r="B21" s="1253" t="s">
        <v>112</v>
      </c>
      <c r="C21" s="1262">
        <v>0</v>
      </c>
      <c r="D21" s="1263">
        <v>0</v>
      </c>
      <c r="E21" s="1268"/>
      <c r="F21" s="1269"/>
      <c r="G21" s="1268"/>
      <c r="H21" s="1269"/>
    </row>
    <row r="22" spans="1:8">
      <c r="A22" s="1583" t="s">
        <v>535</v>
      </c>
      <c r="B22" s="1247" t="s">
        <v>110</v>
      </c>
      <c r="C22" s="1264">
        <v>0.86</v>
      </c>
      <c r="D22" s="1265">
        <v>1.1000000000000001</v>
      </c>
      <c r="E22" s="1268"/>
      <c r="F22" s="1269"/>
      <c r="G22" s="1268"/>
      <c r="H22" s="1269"/>
    </row>
    <row r="23" spans="1:8">
      <c r="A23" s="1576"/>
      <c r="B23" s="1250" t="s">
        <v>111</v>
      </c>
      <c r="C23" s="1260">
        <v>0.86</v>
      </c>
      <c r="D23" s="1261">
        <v>1.1000000000000001</v>
      </c>
      <c r="E23" s="1268"/>
      <c r="F23" s="1269"/>
      <c r="G23" s="1268"/>
      <c r="H23" s="1269"/>
    </row>
    <row r="24" spans="1:8">
      <c r="A24" s="1577"/>
      <c r="B24" s="1253" t="s">
        <v>112</v>
      </c>
      <c r="C24" s="1262">
        <v>0</v>
      </c>
      <c r="D24" s="1263">
        <v>0</v>
      </c>
      <c r="E24" s="1268"/>
      <c r="F24" s="1269"/>
      <c r="G24" s="1268"/>
      <c r="H24" s="1269"/>
    </row>
    <row r="25" spans="1:8">
      <c r="A25" s="1583" t="s">
        <v>534</v>
      </c>
      <c r="B25" s="1247" t="s">
        <v>110</v>
      </c>
      <c r="C25" s="1264">
        <v>1.51</v>
      </c>
      <c r="D25" s="1265">
        <v>1.89</v>
      </c>
      <c r="E25" s="1268"/>
      <c r="F25" s="1269"/>
      <c r="G25" s="1268"/>
      <c r="H25" s="1269"/>
    </row>
    <row r="26" spans="1:8">
      <c r="A26" s="1576"/>
      <c r="B26" s="1250" t="s">
        <v>111</v>
      </c>
      <c r="C26" s="1260">
        <v>1.51</v>
      </c>
      <c r="D26" s="1261">
        <v>1.89</v>
      </c>
      <c r="E26" s="1268"/>
      <c r="F26" s="1269"/>
      <c r="G26" s="1268"/>
      <c r="H26" s="1269"/>
    </row>
    <row r="27" spans="1:8">
      <c r="A27" s="1577"/>
      <c r="B27" s="1253" t="s">
        <v>112</v>
      </c>
      <c r="C27" s="1262">
        <v>0</v>
      </c>
      <c r="D27" s="1263">
        <v>0</v>
      </c>
      <c r="E27" s="1268"/>
      <c r="F27" s="1269"/>
      <c r="G27" s="1268"/>
      <c r="H27" s="1269"/>
    </row>
    <row r="28" spans="1:8">
      <c r="A28" s="1583" t="s">
        <v>533</v>
      </c>
      <c r="B28" s="1247" t="s">
        <v>110</v>
      </c>
      <c r="C28" s="1264">
        <v>3.23</v>
      </c>
      <c r="D28" s="1265">
        <v>4.21</v>
      </c>
      <c r="E28" s="1268"/>
      <c r="F28" s="1269"/>
      <c r="G28" s="1268"/>
      <c r="H28" s="1269"/>
    </row>
    <row r="29" spans="1:8">
      <c r="A29" s="1576"/>
      <c r="B29" s="1250" t="s">
        <v>111</v>
      </c>
      <c r="C29" s="1260">
        <v>3.23</v>
      </c>
      <c r="D29" s="1261">
        <v>4.21</v>
      </c>
      <c r="E29" s="1268"/>
      <c r="F29" s="1269"/>
      <c r="G29" s="1268"/>
      <c r="H29" s="1269"/>
    </row>
    <row r="30" spans="1:8" ht="13.5" thickBot="1">
      <c r="A30" s="1584"/>
      <c r="B30" s="1256" t="s">
        <v>112</v>
      </c>
      <c r="C30" s="1266">
        <v>0</v>
      </c>
      <c r="D30" s="1267">
        <v>0</v>
      </c>
      <c r="E30" s="1268"/>
      <c r="F30" s="1269"/>
      <c r="G30" s="1268"/>
      <c r="H30" s="1269"/>
    </row>
  </sheetData>
  <mergeCells count="22">
    <mergeCell ref="A28:A30"/>
    <mergeCell ref="A9:A11"/>
    <mergeCell ref="A14:H14"/>
    <mergeCell ref="B15:B18"/>
    <mergeCell ref="C15:C16"/>
    <mergeCell ref="D15:D16"/>
    <mergeCell ref="E15:E16"/>
    <mergeCell ref="F15:F16"/>
    <mergeCell ref="G15:G16"/>
    <mergeCell ref="H15:H16"/>
    <mergeCell ref="C18:D18"/>
    <mergeCell ref="E18:F18"/>
    <mergeCell ref="G18:H18"/>
    <mergeCell ref="A19:A21"/>
    <mergeCell ref="A22:A24"/>
    <mergeCell ref="A25:A27"/>
    <mergeCell ref="A6:A8"/>
    <mergeCell ref="A2:H2"/>
    <mergeCell ref="B3:B5"/>
    <mergeCell ref="C5:D5"/>
    <mergeCell ref="E5:F5"/>
    <mergeCell ref="G5:H5"/>
  </mergeCells>
  <pageMargins left="0.74803149606299213" right="0.74803149606299213" top="0.98425196850393704" bottom="0.98425196850393704" header="0.51181102362204722" footer="0.51181102362204722"/>
  <pageSetup paperSize="9" scale="91" orientation="landscape" horizontalDpi="300" verticalDpi="300"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E71BD-22DF-43CB-B11E-4AF98A640540}">
  <sheetPr>
    <tabColor rgb="FFFFFF00"/>
    <pageSetUpPr fitToPage="1"/>
  </sheetPr>
  <dimension ref="A2:D18"/>
  <sheetViews>
    <sheetView showGridLines="0" showRuler="0" showWhiteSpace="0" zoomScaleNormal="100" zoomScaleSheetLayoutView="100" zoomScalePageLayoutView="110" workbookViewId="0">
      <selection activeCell="C23" sqref="C23"/>
    </sheetView>
  </sheetViews>
  <sheetFormatPr baseColWidth="10" defaultColWidth="9.28515625" defaultRowHeight="12.75"/>
  <cols>
    <col min="1" max="1" width="10.42578125" style="723" customWidth="1"/>
    <col min="2" max="2" width="94.140625" style="723" customWidth="1"/>
    <col min="3" max="4" width="16.28515625" style="723" customWidth="1"/>
    <col min="5" max="16384" width="9.28515625" style="723"/>
  </cols>
  <sheetData>
    <row r="2" spans="1:4" ht="13.5">
      <c r="A2" s="726" t="s">
        <v>497</v>
      </c>
      <c r="B2" s="724"/>
      <c r="C2" s="724"/>
    </row>
    <row r="3" spans="1:4" ht="6" customHeight="1" thickBot="1">
      <c r="A3" s="724"/>
      <c r="B3" s="724"/>
      <c r="C3" s="724"/>
      <c r="D3"/>
    </row>
    <row r="4" spans="1:4" ht="28.5" customHeight="1">
      <c r="A4" s="1590"/>
      <c r="B4" s="1591"/>
      <c r="C4" s="781" t="s">
        <v>496</v>
      </c>
      <c r="D4" s="780" t="s">
        <v>495</v>
      </c>
    </row>
    <row r="5" spans="1:4">
      <c r="A5" s="1592"/>
      <c r="B5" s="1593"/>
      <c r="C5" s="779" t="s">
        <v>616</v>
      </c>
      <c r="D5" s="778" t="s">
        <v>616</v>
      </c>
    </row>
    <row r="6" spans="1:4" ht="28.5" customHeight="1">
      <c r="A6" s="1594"/>
      <c r="B6" s="1595"/>
      <c r="C6" s="777" t="s">
        <v>487</v>
      </c>
      <c r="D6" s="776" t="s">
        <v>437</v>
      </c>
    </row>
    <row r="7" spans="1:4" ht="15.75" customHeight="1">
      <c r="A7" s="774" t="s">
        <v>420</v>
      </c>
      <c r="B7" s="775" t="s">
        <v>421</v>
      </c>
      <c r="C7" s="950" t="s">
        <v>84</v>
      </c>
      <c r="D7" s="954">
        <v>0.77800000000000002</v>
      </c>
    </row>
    <row r="8" spans="1:4" ht="15.75" customHeight="1">
      <c r="A8" s="774" t="s">
        <v>422</v>
      </c>
      <c r="B8" s="775" t="s">
        <v>485</v>
      </c>
      <c r="C8" s="951" t="s">
        <v>84</v>
      </c>
      <c r="D8" s="955">
        <v>0.77800000000000002</v>
      </c>
    </row>
    <row r="9" spans="1:4" ht="15.75" customHeight="1">
      <c r="A9" s="774" t="s">
        <v>484</v>
      </c>
      <c r="B9" s="773" t="s">
        <v>423</v>
      </c>
      <c r="C9" s="951" t="s">
        <v>84</v>
      </c>
      <c r="D9" s="955">
        <v>0.77800000000000002</v>
      </c>
    </row>
    <row r="10" spans="1:4" ht="15.75" customHeight="1">
      <c r="A10" s="774" t="s">
        <v>470</v>
      </c>
      <c r="B10" s="775" t="s">
        <v>469</v>
      </c>
      <c r="C10" s="951" t="s">
        <v>84</v>
      </c>
      <c r="D10" s="955">
        <v>0.72599999999999998</v>
      </c>
    </row>
    <row r="11" spans="1:4" ht="15.75" customHeight="1">
      <c r="A11" s="774" t="s">
        <v>467</v>
      </c>
      <c r="B11" s="773" t="s">
        <v>494</v>
      </c>
      <c r="C11" s="951" t="s">
        <v>84</v>
      </c>
      <c r="D11" s="955">
        <v>0.72599999999999998</v>
      </c>
    </row>
    <row r="12" spans="1:4" ht="15.75" customHeight="1">
      <c r="A12" s="774" t="s">
        <v>460</v>
      </c>
      <c r="B12" s="773" t="s">
        <v>459</v>
      </c>
      <c r="C12" s="952">
        <v>2233.3000000000002</v>
      </c>
      <c r="D12" s="955">
        <v>7.0999999999999994E-2</v>
      </c>
    </row>
    <row r="13" spans="1:4" ht="15.75" customHeight="1">
      <c r="A13" s="774" t="s">
        <v>457</v>
      </c>
      <c r="B13" s="773" t="s">
        <v>456</v>
      </c>
      <c r="C13" s="952">
        <v>2233.3000000000002</v>
      </c>
      <c r="D13" s="955">
        <v>7.0999999999999994E-2</v>
      </c>
    </row>
    <row r="14" spans="1:4" ht="15.75" customHeight="1" thickBot="1">
      <c r="A14" s="772" t="s">
        <v>454</v>
      </c>
      <c r="B14" s="771" t="s">
        <v>453</v>
      </c>
      <c r="C14" s="953">
        <v>2233.3000000000002</v>
      </c>
      <c r="D14" s="956">
        <v>7.0000000000000007E-2</v>
      </c>
    </row>
    <row r="15" spans="1:4">
      <c r="A15"/>
      <c r="B15"/>
      <c r="C15"/>
      <c r="D15"/>
    </row>
    <row r="17" spans="2:4">
      <c r="B17" s="770"/>
      <c r="C17" s="770"/>
    </row>
    <row r="18" spans="2:4">
      <c r="D18" s="769"/>
    </row>
  </sheetData>
  <mergeCells count="1">
    <mergeCell ref="A4:B6"/>
  </mergeCells>
  <pageMargins left="0.74803149606299213" right="0.74803149606299213" top="0.98425196850393704" bottom="0.98425196850393704" header="0.51181102362204722" footer="0.51181102362204722"/>
  <pageSetup paperSize="9" scale="96" orientation="landscape" verticalDpi="300"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3867-9063-4437-938F-611B5F8319E8}">
  <sheetPr>
    <tabColor rgb="FF92D050"/>
  </sheetPr>
  <dimension ref="A1:G32"/>
  <sheetViews>
    <sheetView topLeftCell="A4" zoomScaleNormal="150" workbookViewId="0">
      <selection activeCell="E38" sqref="E38"/>
    </sheetView>
  </sheetViews>
  <sheetFormatPr baseColWidth="10" defaultColWidth="9.140625" defaultRowHeight="12.75"/>
  <cols>
    <col min="1" max="1" width="9" style="984" customWidth="1"/>
    <col min="2" max="2" width="38.7109375" style="984" customWidth="1"/>
    <col min="3" max="3" width="14.42578125" style="984" customWidth="1"/>
    <col min="4" max="5" width="13.140625" style="984" customWidth="1"/>
    <col min="6" max="6" width="10.28515625" style="984" bestFit="1" customWidth="1"/>
    <col min="7" max="251" width="9.140625" style="984"/>
    <col min="252" max="252" width="9" style="984" customWidth="1"/>
    <col min="253" max="253" width="42.5703125" style="984" customWidth="1"/>
    <col min="254" max="254" width="14.42578125" style="984" customWidth="1"/>
    <col min="255" max="256" width="13.140625" style="984" customWidth="1"/>
    <col min="257" max="257" width="10.28515625" style="984" bestFit="1" customWidth="1"/>
    <col min="258" max="259" width="9.140625" style="984"/>
    <col min="260" max="260" width="12.42578125" style="984" customWidth="1"/>
    <col min="261" max="507" width="9.140625" style="984"/>
    <col min="508" max="508" width="9" style="984" customWidth="1"/>
    <col min="509" max="509" width="42.5703125" style="984" customWidth="1"/>
    <col min="510" max="510" width="14.42578125" style="984" customWidth="1"/>
    <col min="511" max="512" width="13.140625" style="984" customWidth="1"/>
    <col min="513" max="513" width="10.28515625" style="984" bestFit="1" customWidth="1"/>
    <col min="514" max="515" width="9.140625" style="984"/>
    <col min="516" max="516" width="12.42578125" style="984" customWidth="1"/>
    <col min="517" max="763" width="9.140625" style="984"/>
    <col min="764" max="764" width="9" style="984" customWidth="1"/>
    <col min="765" max="765" width="42.5703125" style="984" customWidth="1"/>
    <col min="766" max="766" width="14.42578125" style="984" customWidth="1"/>
    <col min="767" max="768" width="13.140625" style="984" customWidth="1"/>
    <col min="769" max="769" width="10.28515625" style="984" bestFit="1" customWidth="1"/>
    <col min="770" max="771" width="9.140625" style="984"/>
    <col min="772" max="772" width="12.42578125" style="984" customWidth="1"/>
    <col min="773" max="1019" width="9.140625" style="984"/>
    <col min="1020" max="1020" width="9" style="984" customWidth="1"/>
    <col min="1021" max="1021" width="42.5703125" style="984" customWidth="1"/>
    <col min="1022" max="1022" width="14.42578125" style="984" customWidth="1"/>
    <col min="1023" max="1024" width="13.140625" style="984" customWidth="1"/>
    <col min="1025" max="1025" width="10.28515625" style="984" bestFit="1" customWidth="1"/>
    <col min="1026" max="1027" width="9.140625" style="984"/>
    <col min="1028" max="1028" width="12.42578125" style="984" customWidth="1"/>
    <col min="1029" max="1275" width="9.140625" style="984"/>
    <col min="1276" max="1276" width="9" style="984" customWidth="1"/>
    <col min="1277" max="1277" width="42.5703125" style="984" customWidth="1"/>
    <col min="1278" max="1278" width="14.42578125" style="984" customWidth="1"/>
    <col min="1279" max="1280" width="13.140625" style="984" customWidth="1"/>
    <col min="1281" max="1281" width="10.28515625" style="984" bestFit="1" customWidth="1"/>
    <col min="1282" max="1283" width="9.140625" style="984"/>
    <col min="1284" max="1284" width="12.42578125" style="984" customWidth="1"/>
    <col min="1285" max="1531" width="9.140625" style="984"/>
    <col min="1532" max="1532" width="9" style="984" customWidth="1"/>
    <col min="1533" max="1533" width="42.5703125" style="984" customWidth="1"/>
    <col min="1534" max="1534" width="14.42578125" style="984" customWidth="1"/>
    <col min="1535" max="1536" width="13.140625" style="984" customWidth="1"/>
    <col min="1537" max="1537" width="10.28515625" style="984" bestFit="1" customWidth="1"/>
    <col min="1538" max="1539" width="9.140625" style="984"/>
    <col min="1540" max="1540" width="12.42578125" style="984" customWidth="1"/>
    <col min="1541" max="1787" width="9.140625" style="984"/>
    <col min="1788" max="1788" width="9" style="984" customWidth="1"/>
    <col min="1789" max="1789" width="42.5703125" style="984" customWidth="1"/>
    <col min="1790" max="1790" width="14.42578125" style="984" customWidth="1"/>
    <col min="1791" max="1792" width="13.140625" style="984" customWidth="1"/>
    <col min="1793" max="1793" width="10.28515625" style="984" bestFit="1" customWidth="1"/>
    <col min="1794" max="1795" width="9.140625" style="984"/>
    <col min="1796" max="1796" width="12.42578125" style="984" customWidth="1"/>
    <col min="1797" max="2043" width="9.140625" style="984"/>
    <col min="2044" max="2044" width="9" style="984" customWidth="1"/>
    <col min="2045" max="2045" width="42.5703125" style="984" customWidth="1"/>
    <col min="2046" max="2046" width="14.42578125" style="984" customWidth="1"/>
    <col min="2047" max="2048" width="13.140625" style="984" customWidth="1"/>
    <col min="2049" max="2049" width="10.28515625" style="984" bestFit="1" customWidth="1"/>
    <col min="2050" max="2051" width="9.140625" style="984"/>
    <col min="2052" max="2052" width="12.42578125" style="984" customWidth="1"/>
    <col min="2053" max="2299" width="9.140625" style="984"/>
    <col min="2300" max="2300" width="9" style="984" customWidth="1"/>
    <col min="2301" max="2301" width="42.5703125" style="984" customWidth="1"/>
    <col min="2302" max="2302" width="14.42578125" style="984" customWidth="1"/>
    <col min="2303" max="2304" width="13.140625" style="984" customWidth="1"/>
    <col min="2305" max="2305" width="10.28515625" style="984" bestFit="1" customWidth="1"/>
    <col min="2306" max="2307" width="9.140625" style="984"/>
    <col min="2308" max="2308" width="12.42578125" style="984" customWidth="1"/>
    <col min="2309" max="2555" width="9.140625" style="984"/>
    <col min="2556" max="2556" width="9" style="984" customWidth="1"/>
    <col min="2557" max="2557" width="42.5703125" style="984" customWidth="1"/>
    <col min="2558" max="2558" width="14.42578125" style="984" customWidth="1"/>
    <col min="2559" max="2560" width="13.140625" style="984" customWidth="1"/>
    <col min="2561" max="2561" width="10.28515625" style="984" bestFit="1" customWidth="1"/>
    <col min="2562" max="2563" width="9.140625" style="984"/>
    <col min="2564" max="2564" width="12.42578125" style="984" customWidth="1"/>
    <col min="2565" max="2811" width="9.140625" style="984"/>
    <col min="2812" max="2812" width="9" style="984" customWidth="1"/>
    <col min="2813" max="2813" width="42.5703125" style="984" customWidth="1"/>
    <col min="2814" max="2814" width="14.42578125" style="984" customWidth="1"/>
    <col min="2815" max="2816" width="13.140625" style="984" customWidth="1"/>
    <col min="2817" max="2817" width="10.28515625" style="984" bestFit="1" customWidth="1"/>
    <col min="2818" max="2819" width="9.140625" style="984"/>
    <col min="2820" max="2820" width="12.42578125" style="984" customWidth="1"/>
    <col min="2821" max="3067" width="9.140625" style="984"/>
    <col min="3068" max="3068" width="9" style="984" customWidth="1"/>
    <col min="3069" max="3069" width="42.5703125" style="984" customWidth="1"/>
    <col min="3070" max="3070" width="14.42578125" style="984" customWidth="1"/>
    <col min="3071" max="3072" width="13.140625" style="984" customWidth="1"/>
    <col min="3073" max="3073" width="10.28515625" style="984" bestFit="1" customWidth="1"/>
    <col min="3074" max="3075" width="9.140625" style="984"/>
    <col min="3076" max="3076" width="12.42578125" style="984" customWidth="1"/>
    <col min="3077" max="3323" width="9.140625" style="984"/>
    <col min="3324" max="3324" width="9" style="984" customWidth="1"/>
    <col min="3325" max="3325" width="42.5703125" style="984" customWidth="1"/>
    <col min="3326" max="3326" width="14.42578125" style="984" customWidth="1"/>
    <col min="3327" max="3328" width="13.140625" style="984" customWidth="1"/>
    <col min="3329" max="3329" width="10.28515625" style="984" bestFit="1" customWidth="1"/>
    <col min="3330" max="3331" width="9.140625" style="984"/>
    <col min="3332" max="3332" width="12.42578125" style="984" customWidth="1"/>
    <col min="3333" max="3579" width="9.140625" style="984"/>
    <col min="3580" max="3580" width="9" style="984" customWidth="1"/>
    <col min="3581" max="3581" width="42.5703125" style="984" customWidth="1"/>
    <col min="3582" max="3582" width="14.42578125" style="984" customWidth="1"/>
    <col min="3583" max="3584" width="13.140625" style="984" customWidth="1"/>
    <col min="3585" max="3585" width="10.28515625" style="984" bestFit="1" customWidth="1"/>
    <col min="3586" max="3587" width="9.140625" style="984"/>
    <col min="3588" max="3588" width="12.42578125" style="984" customWidth="1"/>
    <col min="3589" max="3835" width="9.140625" style="984"/>
    <col min="3836" max="3836" width="9" style="984" customWidth="1"/>
    <col min="3837" max="3837" width="42.5703125" style="984" customWidth="1"/>
    <col min="3838" max="3838" width="14.42578125" style="984" customWidth="1"/>
    <col min="3839" max="3840" width="13.140625" style="984" customWidth="1"/>
    <col min="3841" max="3841" width="10.28515625" style="984" bestFit="1" customWidth="1"/>
    <col min="3842" max="3843" width="9.140625" style="984"/>
    <col min="3844" max="3844" width="12.42578125" style="984" customWidth="1"/>
    <col min="3845" max="4091" width="9.140625" style="984"/>
    <col min="4092" max="4092" width="9" style="984" customWidth="1"/>
    <col min="4093" max="4093" width="42.5703125" style="984" customWidth="1"/>
    <col min="4094" max="4094" width="14.42578125" style="984" customWidth="1"/>
    <col min="4095" max="4096" width="13.140625" style="984" customWidth="1"/>
    <col min="4097" max="4097" width="10.28515625" style="984" bestFit="1" customWidth="1"/>
    <col min="4098" max="4099" width="9.140625" style="984"/>
    <col min="4100" max="4100" width="12.42578125" style="984" customWidth="1"/>
    <col min="4101" max="4347" width="9.140625" style="984"/>
    <col min="4348" max="4348" width="9" style="984" customWidth="1"/>
    <col min="4349" max="4349" width="42.5703125" style="984" customWidth="1"/>
    <col min="4350" max="4350" width="14.42578125" style="984" customWidth="1"/>
    <col min="4351" max="4352" width="13.140625" style="984" customWidth="1"/>
    <col min="4353" max="4353" width="10.28515625" style="984" bestFit="1" customWidth="1"/>
    <col min="4354" max="4355" width="9.140625" style="984"/>
    <col min="4356" max="4356" width="12.42578125" style="984" customWidth="1"/>
    <col min="4357" max="4603" width="9.140625" style="984"/>
    <col min="4604" max="4604" width="9" style="984" customWidth="1"/>
    <col min="4605" max="4605" width="42.5703125" style="984" customWidth="1"/>
    <col min="4606" max="4606" width="14.42578125" style="984" customWidth="1"/>
    <col min="4607" max="4608" width="13.140625" style="984" customWidth="1"/>
    <col min="4609" max="4609" width="10.28515625" style="984" bestFit="1" customWidth="1"/>
    <col min="4610" max="4611" width="9.140625" style="984"/>
    <col min="4612" max="4612" width="12.42578125" style="984" customWidth="1"/>
    <col min="4613" max="4859" width="9.140625" style="984"/>
    <col min="4860" max="4860" width="9" style="984" customWidth="1"/>
    <col min="4861" max="4861" width="42.5703125" style="984" customWidth="1"/>
    <col min="4862" max="4862" width="14.42578125" style="984" customWidth="1"/>
    <col min="4863" max="4864" width="13.140625" style="984" customWidth="1"/>
    <col min="4865" max="4865" width="10.28515625" style="984" bestFit="1" customWidth="1"/>
    <col min="4866" max="4867" width="9.140625" style="984"/>
    <col min="4868" max="4868" width="12.42578125" style="984" customWidth="1"/>
    <col min="4869" max="5115" width="9.140625" style="984"/>
    <col min="5116" max="5116" width="9" style="984" customWidth="1"/>
    <col min="5117" max="5117" width="42.5703125" style="984" customWidth="1"/>
    <col min="5118" max="5118" width="14.42578125" style="984" customWidth="1"/>
    <col min="5119" max="5120" width="13.140625" style="984" customWidth="1"/>
    <col min="5121" max="5121" width="10.28515625" style="984" bestFit="1" customWidth="1"/>
    <col min="5122" max="5123" width="9.140625" style="984"/>
    <col min="5124" max="5124" width="12.42578125" style="984" customWidth="1"/>
    <col min="5125" max="5371" width="9.140625" style="984"/>
    <col min="5372" max="5372" width="9" style="984" customWidth="1"/>
    <col min="5373" max="5373" width="42.5703125" style="984" customWidth="1"/>
    <col min="5374" max="5374" width="14.42578125" style="984" customWidth="1"/>
    <col min="5375" max="5376" width="13.140625" style="984" customWidth="1"/>
    <col min="5377" max="5377" width="10.28515625" style="984" bestFit="1" customWidth="1"/>
    <col min="5378" max="5379" width="9.140625" style="984"/>
    <col min="5380" max="5380" width="12.42578125" style="984" customWidth="1"/>
    <col min="5381" max="5627" width="9.140625" style="984"/>
    <col min="5628" max="5628" width="9" style="984" customWidth="1"/>
    <col min="5629" max="5629" width="42.5703125" style="984" customWidth="1"/>
    <col min="5630" max="5630" width="14.42578125" style="984" customWidth="1"/>
    <col min="5631" max="5632" width="13.140625" style="984" customWidth="1"/>
    <col min="5633" max="5633" width="10.28515625" style="984" bestFit="1" customWidth="1"/>
    <col min="5634" max="5635" width="9.140625" style="984"/>
    <col min="5636" max="5636" width="12.42578125" style="984" customWidth="1"/>
    <col min="5637" max="5883" width="9.140625" style="984"/>
    <col min="5884" max="5884" width="9" style="984" customWidth="1"/>
    <col min="5885" max="5885" width="42.5703125" style="984" customWidth="1"/>
    <col min="5886" max="5886" width="14.42578125" style="984" customWidth="1"/>
    <col min="5887" max="5888" width="13.140625" style="984" customWidth="1"/>
    <col min="5889" max="5889" width="10.28515625" style="984" bestFit="1" customWidth="1"/>
    <col min="5890" max="5891" width="9.140625" style="984"/>
    <col min="5892" max="5892" width="12.42578125" style="984" customWidth="1"/>
    <col min="5893" max="6139" width="9.140625" style="984"/>
    <col min="6140" max="6140" width="9" style="984" customWidth="1"/>
    <col min="6141" max="6141" width="42.5703125" style="984" customWidth="1"/>
    <col min="6142" max="6142" width="14.42578125" style="984" customWidth="1"/>
    <col min="6143" max="6144" width="13.140625" style="984" customWidth="1"/>
    <col min="6145" max="6145" width="10.28515625" style="984" bestFit="1" customWidth="1"/>
    <col min="6146" max="6147" width="9.140625" style="984"/>
    <col min="6148" max="6148" width="12.42578125" style="984" customWidth="1"/>
    <col min="6149" max="6395" width="9.140625" style="984"/>
    <col min="6396" max="6396" width="9" style="984" customWidth="1"/>
    <col min="6397" max="6397" width="42.5703125" style="984" customWidth="1"/>
    <col min="6398" max="6398" width="14.42578125" style="984" customWidth="1"/>
    <col min="6399" max="6400" width="13.140625" style="984" customWidth="1"/>
    <col min="6401" max="6401" width="10.28515625" style="984" bestFit="1" customWidth="1"/>
    <col min="6402" max="6403" width="9.140625" style="984"/>
    <col min="6404" max="6404" width="12.42578125" style="984" customWidth="1"/>
    <col min="6405" max="6651" width="9.140625" style="984"/>
    <col min="6652" max="6652" width="9" style="984" customWidth="1"/>
    <col min="6653" max="6653" width="42.5703125" style="984" customWidth="1"/>
    <col min="6654" max="6654" width="14.42578125" style="984" customWidth="1"/>
    <col min="6655" max="6656" width="13.140625" style="984" customWidth="1"/>
    <col min="6657" max="6657" width="10.28515625" style="984" bestFit="1" customWidth="1"/>
    <col min="6658" max="6659" width="9.140625" style="984"/>
    <col min="6660" max="6660" width="12.42578125" style="984" customWidth="1"/>
    <col min="6661" max="6907" width="9.140625" style="984"/>
    <col min="6908" max="6908" width="9" style="984" customWidth="1"/>
    <col min="6909" max="6909" width="42.5703125" style="984" customWidth="1"/>
    <col min="6910" max="6910" width="14.42578125" style="984" customWidth="1"/>
    <col min="6911" max="6912" width="13.140625" style="984" customWidth="1"/>
    <col min="6913" max="6913" width="10.28515625" style="984" bestFit="1" customWidth="1"/>
    <col min="6914" max="6915" width="9.140625" style="984"/>
    <col min="6916" max="6916" width="12.42578125" style="984" customWidth="1"/>
    <col min="6917" max="7163" width="9.140625" style="984"/>
    <col min="7164" max="7164" width="9" style="984" customWidth="1"/>
    <col min="7165" max="7165" width="42.5703125" style="984" customWidth="1"/>
    <col min="7166" max="7166" width="14.42578125" style="984" customWidth="1"/>
    <col min="7167" max="7168" width="13.140625" style="984" customWidth="1"/>
    <col min="7169" max="7169" width="10.28515625" style="984" bestFit="1" customWidth="1"/>
    <col min="7170" max="7171" width="9.140625" style="984"/>
    <col min="7172" max="7172" width="12.42578125" style="984" customWidth="1"/>
    <col min="7173" max="7419" width="9.140625" style="984"/>
    <col min="7420" max="7420" width="9" style="984" customWidth="1"/>
    <col min="7421" max="7421" width="42.5703125" style="984" customWidth="1"/>
    <col min="7422" max="7422" width="14.42578125" style="984" customWidth="1"/>
    <col min="7423" max="7424" width="13.140625" style="984" customWidth="1"/>
    <col min="7425" max="7425" width="10.28515625" style="984" bestFit="1" customWidth="1"/>
    <col min="7426" max="7427" width="9.140625" style="984"/>
    <col min="7428" max="7428" width="12.42578125" style="984" customWidth="1"/>
    <col min="7429" max="7675" width="9.140625" style="984"/>
    <col min="7676" max="7676" width="9" style="984" customWidth="1"/>
    <col min="7677" max="7677" width="42.5703125" style="984" customWidth="1"/>
    <col min="7678" max="7678" width="14.42578125" style="984" customWidth="1"/>
    <col min="7679" max="7680" width="13.140625" style="984" customWidth="1"/>
    <col min="7681" max="7681" width="10.28515625" style="984" bestFit="1" customWidth="1"/>
    <col min="7682" max="7683" width="9.140625" style="984"/>
    <col min="7684" max="7684" width="12.42578125" style="984" customWidth="1"/>
    <col min="7685" max="7931" width="9.140625" style="984"/>
    <col min="7932" max="7932" width="9" style="984" customWidth="1"/>
    <col min="7933" max="7933" width="42.5703125" style="984" customWidth="1"/>
    <col min="7934" max="7934" width="14.42578125" style="984" customWidth="1"/>
    <col min="7935" max="7936" width="13.140625" style="984" customWidth="1"/>
    <col min="7937" max="7937" width="10.28515625" style="984" bestFit="1" customWidth="1"/>
    <col min="7938" max="7939" width="9.140625" style="984"/>
    <col min="7940" max="7940" width="12.42578125" style="984" customWidth="1"/>
    <col min="7941" max="8187" width="9.140625" style="984"/>
    <col min="8188" max="8188" width="9" style="984" customWidth="1"/>
    <col min="8189" max="8189" width="42.5703125" style="984" customWidth="1"/>
    <col min="8190" max="8190" width="14.42578125" style="984" customWidth="1"/>
    <col min="8191" max="8192" width="13.140625" style="984" customWidth="1"/>
    <col min="8193" max="8193" width="10.28515625" style="984" bestFit="1" customWidth="1"/>
    <col min="8194" max="8195" width="9.140625" style="984"/>
    <col min="8196" max="8196" width="12.42578125" style="984" customWidth="1"/>
    <col min="8197" max="8443" width="9.140625" style="984"/>
    <col min="8444" max="8444" width="9" style="984" customWidth="1"/>
    <col min="8445" max="8445" width="42.5703125" style="984" customWidth="1"/>
    <col min="8446" max="8446" width="14.42578125" style="984" customWidth="1"/>
    <col min="8447" max="8448" width="13.140625" style="984" customWidth="1"/>
    <col min="8449" max="8449" width="10.28515625" style="984" bestFit="1" customWidth="1"/>
    <col min="8450" max="8451" width="9.140625" style="984"/>
    <col min="8452" max="8452" width="12.42578125" style="984" customWidth="1"/>
    <col min="8453" max="8699" width="9.140625" style="984"/>
    <col min="8700" max="8700" width="9" style="984" customWidth="1"/>
    <col min="8701" max="8701" width="42.5703125" style="984" customWidth="1"/>
    <col min="8702" max="8702" width="14.42578125" style="984" customWidth="1"/>
    <col min="8703" max="8704" width="13.140625" style="984" customWidth="1"/>
    <col min="8705" max="8705" width="10.28515625" style="984" bestFit="1" customWidth="1"/>
    <col min="8706" max="8707" width="9.140625" style="984"/>
    <col min="8708" max="8708" width="12.42578125" style="984" customWidth="1"/>
    <col min="8709" max="8955" width="9.140625" style="984"/>
    <col min="8956" max="8956" width="9" style="984" customWidth="1"/>
    <col min="8957" max="8957" width="42.5703125" style="984" customWidth="1"/>
    <col min="8958" max="8958" width="14.42578125" style="984" customWidth="1"/>
    <col min="8959" max="8960" width="13.140625" style="984" customWidth="1"/>
    <col min="8961" max="8961" width="10.28515625" style="984" bestFit="1" customWidth="1"/>
    <col min="8962" max="8963" width="9.140625" style="984"/>
    <col min="8964" max="8964" width="12.42578125" style="984" customWidth="1"/>
    <col min="8965" max="9211" width="9.140625" style="984"/>
    <col min="9212" max="9212" width="9" style="984" customWidth="1"/>
    <col min="9213" max="9213" width="42.5703125" style="984" customWidth="1"/>
    <col min="9214" max="9214" width="14.42578125" style="984" customWidth="1"/>
    <col min="9215" max="9216" width="13.140625" style="984" customWidth="1"/>
    <col min="9217" max="9217" width="10.28515625" style="984" bestFit="1" customWidth="1"/>
    <col min="9218" max="9219" width="9.140625" style="984"/>
    <col min="9220" max="9220" width="12.42578125" style="984" customWidth="1"/>
    <col min="9221" max="9467" width="9.140625" style="984"/>
    <col min="9468" max="9468" width="9" style="984" customWidth="1"/>
    <col min="9469" max="9469" width="42.5703125" style="984" customWidth="1"/>
    <col min="9470" max="9470" width="14.42578125" style="984" customWidth="1"/>
    <col min="9471" max="9472" width="13.140625" style="984" customWidth="1"/>
    <col min="9473" max="9473" width="10.28515625" style="984" bestFit="1" customWidth="1"/>
    <col min="9474" max="9475" width="9.140625" style="984"/>
    <col min="9476" max="9476" width="12.42578125" style="984" customWidth="1"/>
    <col min="9477" max="9723" width="9.140625" style="984"/>
    <col min="9724" max="9724" width="9" style="984" customWidth="1"/>
    <col min="9725" max="9725" width="42.5703125" style="984" customWidth="1"/>
    <col min="9726" max="9726" width="14.42578125" style="984" customWidth="1"/>
    <col min="9727" max="9728" width="13.140625" style="984" customWidth="1"/>
    <col min="9729" max="9729" width="10.28515625" style="984" bestFit="1" customWidth="1"/>
    <col min="9730" max="9731" width="9.140625" style="984"/>
    <col min="9732" max="9732" width="12.42578125" style="984" customWidth="1"/>
    <col min="9733" max="9979" width="9.140625" style="984"/>
    <col min="9980" max="9980" width="9" style="984" customWidth="1"/>
    <col min="9981" max="9981" width="42.5703125" style="984" customWidth="1"/>
    <col min="9982" max="9982" width="14.42578125" style="984" customWidth="1"/>
    <col min="9983" max="9984" width="13.140625" style="984" customWidth="1"/>
    <col min="9985" max="9985" width="10.28515625" style="984" bestFit="1" customWidth="1"/>
    <col min="9986" max="9987" width="9.140625" style="984"/>
    <col min="9988" max="9988" width="12.42578125" style="984" customWidth="1"/>
    <col min="9989" max="10235" width="9.140625" style="984"/>
    <col min="10236" max="10236" width="9" style="984" customWidth="1"/>
    <col min="10237" max="10237" width="42.5703125" style="984" customWidth="1"/>
    <col min="10238" max="10238" width="14.42578125" style="984" customWidth="1"/>
    <col min="10239" max="10240" width="13.140625" style="984" customWidth="1"/>
    <col min="10241" max="10241" width="10.28515625" style="984" bestFit="1" customWidth="1"/>
    <col min="10242" max="10243" width="9.140625" style="984"/>
    <col min="10244" max="10244" width="12.42578125" style="984" customWidth="1"/>
    <col min="10245" max="10491" width="9.140625" style="984"/>
    <col min="10492" max="10492" width="9" style="984" customWidth="1"/>
    <col min="10493" max="10493" width="42.5703125" style="984" customWidth="1"/>
    <col min="10494" max="10494" width="14.42578125" style="984" customWidth="1"/>
    <col min="10495" max="10496" width="13.140625" style="984" customWidth="1"/>
    <col min="10497" max="10497" width="10.28515625" style="984" bestFit="1" customWidth="1"/>
    <col min="10498" max="10499" width="9.140625" style="984"/>
    <col min="10500" max="10500" width="12.42578125" style="984" customWidth="1"/>
    <col min="10501" max="10747" width="9.140625" style="984"/>
    <col min="10748" max="10748" width="9" style="984" customWidth="1"/>
    <col min="10749" max="10749" width="42.5703125" style="984" customWidth="1"/>
    <col min="10750" max="10750" width="14.42578125" style="984" customWidth="1"/>
    <col min="10751" max="10752" width="13.140625" style="984" customWidth="1"/>
    <col min="10753" max="10753" width="10.28515625" style="984" bestFit="1" customWidth="1"/>
    <col min="10754" max="10755" width="9.140625" style="984"/>
    <col min="10756" max="10756" width="12.42578125" style="984" customWidth="1"/>
    <col min="10757" max="11003" width="9.140625" style="984"/>
    <col min="11004" max="11004" width="9" style="984" customWidth="1"/>
    <col min="11005" max="11005" width="42.5703125" style="984" customWidth="1"/>
    <col min="11006" max="11006" width="14.42578125" style="984" customWidth="1"/>
    <col min="11007" max="11008" width="13.140625" style="984" customWidth="1"/>
    <col min="11009" max="11009" width="10.28515625" style="984" bestFit="1" customWidth="1"/>
    <col min="11010" max="11011" width="9.140625" style="984"/>
    <col min="11012" max="11012" width="12.42578125" style="984" customWidth="1"/>
    <col min="11013" max="11259" width="9.140625" style="984"/>
    <col min="11260" max="11260" width="9" style="984" customWidth="1"/>
    <col min="11261" max="11261" width="42.5703125" style="984" customWidth="1"/>
    <col min="11262" max="11262" width="14.42578125" style="984" customWidth="1"/>
    <col min="11263" max="11264" width="13.140625" style="984" customWidth="1"/>
    <col min="11265" max="11265" width="10.28515625" style="984" bestFit="1" customWidth="1"/>
    <col min="11266" max="11267" width="9.140625" style="984"/>
    <col min="11268" max="11268" width="12.42578125" style="984" customWidth="1"/>
    <col min="11269" max="11515" width="9.140625" style="984"/>
    <col min="11516" max="11516" width="9" style="984" customWidth="1"/>
    <col min="11517" max="11517" width="42.5703125" style="984" customWidth="1"/>
    <col min="11518" max="11518" width="14.42578125" style="984" customWidth="1"/>
    <col min="11519" max="11520" width="13.140625" style="984" customWidth="1"/>
    <col min="11521" max="11521" width="10.28515625" style="984" bestFit="1" customWidth="1"/>
    <col min="11522" max="11523" width="9.140625" style="984"/>
    <col min="11524" max="11524" width="12.42578125" style="984" customWidth="1"/>
    <col min="11525" max="11771" width="9.140625" style="984"/>
    <col min="11772" max="11772" width="9" style="984" customWidth="1"/>
    <col min="11773" max="11773" width="42.5703125" style="984" customWidth="1"/>
    <col min="11774" max="11774" width="14.42578125" style="984" customWidth="1"/>
    <col min="11775" max="11776" width="13.140625" style="984" customWidth="1"/>
    <col min="11777" max="11777" width="10.28515625" style="984" bestFit="1" customWidth="1"/>
    <col min="11778" max="11779" width="9.140625" style="984"/>
    <col min="11780" max="11780" width="12.42578125" style="984" customWidth="1"/>
    <col min="11781" max="12027" width="9.140625" style="984"/>
    <col min="12028" max="12028" width="9" style="984" customWidth="1"/>
    <col min="12029" max="12029" width="42.5703125" style="984" customWidth="1"/>
    <col min="12030" max="12030" width="14.42578125" style="984" customWidth="1"/>
    <col min="12031" max="12032" width="13.140625" style="984" customWidth="1"/>
    <col min="12033" max="12033" width="10.28515625" style="984" bestFit="1" customWidth="1"/>
    <col min="12034" max="12035" width="9.140625" style="984"/>
    <col min="12036" max="12036" width="12.42578125" style="984" customWidth="1"/>
    <col min="12037" max="12283" width="9.140625" style="984"/>
    <col min="12284" max="12284" width="9" style="984" customWidth="1"/>
    <col min="12285" max="12285" width="42.5703125" style="984" customWidth="1"/>
    <col min="12286" max="12286" width="14.42578125" style="984" customWidth="1"/>
    <col min="12287" max="12288" width="13.140625" style="984" customWidth="1"/>
    <col min="12289" max="12289" width="10.28515625" style="984" bestFit="1" customWidth="1"/>
    <col min="12290" max="12291" width="9.140625" style="984"/>
    <col min="12292" max="12292" width="12.42578125" style="984" customWidth="1"/>
    <col min="12293" max="12539" width="9.140625" style="984"/>
    <col min="12540" max="12540" width="9" style="984" customWidth="1"/>
    <col min="12541" max="12541" width="42.5703125" style="984" customWidth="1"/>
    <col min="12542" max="12542" width="14.42578125" style="984" customWidth="1"/>
    <col min="12543" max="12544" width="13.140625" style="984" customWidth="1"/>
    <col min="12545" max="12545" width="10.28515625" style="984" bestFit="1" customWidth="1"/>
    <col min="12546" max="12547" width="9.140625" style="984"/>
    <col min="12548" max="12548" width="12.42578125" style="984" customWidth="1"/>
    <col min="12549" max="12795" width="9.140625" style="984"/>
    <col min="12796" max="12796" width="9" style="984" customWidth="1"/>
    <col min="12797" max="12797" width="42.5703125" style="984" customWidth="1"/>
    <col min="12798" max="12798" width="14.42578125" style="984" customWidth="1"/>
    <col min="12799" max="12800" width="13.140625" style="984" customWidth="1"/>
    <col min="12801" max="12801" width="10.28515625" style="984" bestFit="1" customWidth="1"/>
    <col min="12802" max="12803" width="9.140625" style="984"/>
    <col min="12804" max="12804" width="12.42578125" style="984" customWidth="1"/>
    <col min="12805" max="13051" width="9.140625" style="984"/>
    <col min="13052" max="13052" width="9" style="984" customWidth="1"/>
    <col min="13053" max="13053" width="42.5703125" style="984" customWidth="1"/>
    <col min="13054" max="13054" width="14.42578125" style="984" customWidth="1"/>
    <col min="13055" max="13056" width="13.140625" style="984" customWidth="1"/>
    <col min="13057" max="13057" width="10.28515625" style="984" bestFit="1" customWidth="1"/>
    <col min="13058" max="13059" width="9.140625" style="984"/>
    <col min="13060" max="13060" width="12.42578125" style="984" customWidth="1"/>
    <col min="13061" max="13307" width="9.140625" style="984"/>
    <col min="13308" max="13308" width="9" style="984" customWidth="1"/>
    <col min="13309" max="13309" width="42.5703125" style="984" customWidth="1"/>
    <col min="13310" max="13310" width="14.42578125" style="984" customWidth="1"/>
    <col min="13311" max="13312" width="13.140625" style="984" customWidth="1"/>
    <col min="13313" max="13313" width="10.28515625" style="984" bestFit="1" customWidth="1"/>
    <col min="13314" max="13315" width="9.140625" style="984"/>
    <col min="13316" max="13316" width="12.42578125" style="984" customWidth="1"/>
    <col min="13317" max="13563" width="9.140625" style="984"/>
    <col min="13564" max="13564" width="9" style="984" customWidth="1"/>
    <col min="13565" max="13565" width="42.5703125" style="984" customWidth="1"/>
    <col min="13566" max="13566" width="14.42578125" style="984" customWidth="1"/>
    <col min="13567" max="13568" width="13.140625" style="984" customWidth="1"/>
    <col min="13569" max="13569" width="10.28515625" style="984" bestFit="1" customWidth="1"/>
    <col min="13570" max="13571" width="9.140625" style="984"/>
    <col min="13572" max="13572" width="12.42578125" style="984" customWidth="1"/>
    <col min="13573" max="13819" width="9.140625" style="984"/>
    <col min="13820" max="13820" width="9" style="984" customWidth="1"/>
    <col min="13821" max="13821" width="42.5703125" style="984" customWidth="1"/>
    <col min="13822" max="13822" width="14.42578125" style="984" customWidth="1"/>
    <col min="13823" max="13824" width="13.140625" style="984" customWidth="1"/>
    <col min="13825" max="13825" width="10.28515625" style="984" bestFit="1" customWidth="1"/>
    <col min="13826" max="13827" width="9.140625" style="984"/>
    <col min="13828" max="13828" width="12.42578125" style="984" customWidth="1"/>
    <col min="13829" max="14075" width="9.140625" style="984"/>
    <col min="14076" max="14076" width="9" style="984" customWidth="1"/>
    <col min="14077" max="14077" width="42.5703125" style="984" customWidth="1"/>
    <col min="14078" max="14078" width="14.42578125" style="984" customWidth="1"/>
    <col min="14079" max="14080" width="13.140625" style="984" customWidth="1"/>
    <col min="14081" max="14081" width="10.28515625" style="984" bestFit="1" customWidth="1"/>
    <col min="14082" max="14083" width="9.140625" style="984"/>
    <col min="14084" max="14084" width="12.42578125" style="984" customWidth="1"/>
    <col min="14085" max="14331" width="9.140625" style="984"/>
    <col min="14332" max="14332" width="9" style="984" customWidth="1"/>
    <col min="14333" max="14333" width="42.5703125" style="984" customWidth="1"/>
    <col min="14334" max="14334" width="14.42578125" style="984" customWidth="1"/>
    <col min="14335" max="14336" width="13.140625" style="984" customWidth="1"/>
    <col min="14337" max="14337" width="10.28515625" style="984" bestFit="1" customWidth="1"/>
    <col min="14338" max="14339" width="9.140625" style="984"/>
    <col min="14340" max="14340" width="12.42578125" style="984" customWidth="1"/>
    <col min="14341" max="14587" width="9.140625" style="984"/>
    <col min="14588" max="14588" width="9" style="984" customWidth="1"/>
    <col min="14589" max="14589" width="42.5703125" style="984" customWidth="1"/>
    <col min="14590" max="14590" width="14.42578125" style="984" customWidth="1"/>
    <col min="14591" max="14592" width="13.140625" style="984" customWidth="1"/>
    <col min="14593" max="14593" width="10.28515625" style="984" bestFit="1" customWidth="1"/>
    <col min="14594" max="14595" width="9.140625" style="984"/>
    <col min="14596" max="14596" width="12.42578125" style="984" customWidth="1"/>
    <col min="14597" max="14843" width="9.140625" style="984"/>
    <col min="14844" max="14844" width="9" style="984" customWidth="1"/>
    <col min="14845" max="14845" width="42.5703125" style="984" customWidth="1"/>
    <col min="14846" max="14846" width="14.42578125" style="984" customWidth="1"/>
    <col min="14847" max="14848" width="13.140625" style="984" customWidth="1"/>
    <col min="14849" max="14849" width="10.28515625" style="984" bestFit="1" customWidth="1"/>
    <col min="14850" max="14851" width="9.140625" style="984"/>
    <col min="14852" max="14852" width="12.42578125" style="984" customWidth="1"/>
    <col min="14853" max="15099" width="9.140625" style="984"/>
    <col min="15100" max="15100" width="9" style="984" customWidth="1"/>
    <col min="15101" max="15101" width="42.5703125" style="984" customWidth="1"/>
    <col min="15102" max="15102" width="14.42578125" style="984" customWidth="1"/>
    <col min="15103" max="15104" width="13.140625" style="984" customWidth="1"/>
    <col min="15105" max="15105" width="10.28515625" style="984" bestFit="1" customWidth="1"/>
    <col min="15106" max="15107" width="9.140625" style="984"/>
    <col min="15108" max="15108" width="12.42578125" style="984" customWidth="1"/>
    <col min="15109" max="15355" width="9.140625" style="984"/>
    <col min="15356" max="15356" width="9" style="984" customWidth="1"/>
    <col min="15357" max="15357" width="42.5703125" style="984" customWidth="1"/>
    <col min="15358" max="15358" width="14.42578125" style="984" customWidth="1"/>
    <col min="15359" max="15360" width="13.140625" style="984" customWidth="1"/>
    <col min="15361" max="15361" width="10.28515625" style="984" bestFit="1" customWidth="1"/>
    <col min="15362" max="15363" width="9.140625" style="984"/>
    <col min="15364" max="15364" width="12.42578125" style="984" customWidth="1"/>
    <col min="15365" max="15611" width="9.140625" style="984"/>
    <col min="15612" max="15612" width="9" style="984" customWidth="1"/>
    <col min="15613" max="15613" width="42.5703125" style="984" customWidth="1"/>
    <col min="15614" max="15614" width="14.42578125" style="984" customWidth="1"/>
    <col min="15615" max="15616" width="13.140625" style="984" customWidth="1"/>
    <col min="15617" max="15617" width="10.28515625" style="984" bestFit="1" customWidth="1"/>
    <col min="15618" max="15619" width="9.140625" style="984"/>
    <col min="15620" max="15620" width="12.42578125" style="984" customWidth="1"/>
    <col min="15621" max="15867" width="9.140625" style="984"/>
    <col min="15868" max="15868" width="9" style="984" customWidth="1"/>
    <col min="15869" max="15869" width="42.5703125" style="984" customWidth="1"/>
    <col min="15870" max="15870" width="14.42578125" style="984" customWidth="1"/>
    <col min="15871" max="15872" width="13.140625" style="984" customWidth="1"/>
    <col min="15873" max="15873" width="10.28515625" style="984" bestFit="1" customWidth="1"/>
    <col min="15874" max="15875" width="9.140625" style="984"/>
    <col min="15876" max="15876" width="12.42578125" style="984" customWidth="1"/>
    <col min="15877" max="16123" width="9.140625" style="984"/>
    <col min="16124" max="16124" width="9" style="984" customWidth="1"/>
    <col min="16125" max="16125" width="42.5703125" style="984" customWidth="1"/>
    <col min="16126" max="16126" width="14.42578125" style="984" customWidth="1"/>
    <col min="16127" max="16128" width="13.140625" style="984" customWidth="1"/>
    <col min="16129" max="16129" width="10.28515625" style="984" bestFit="1" customWidth="1"/>
    <col min="16130" max="16131" width="9.140625" style="984"/>
    <col min="16132" max="16132" width="12.42578125" style="984" customWidth="1"/>
    <col min="16133" max="16384" width="9.140625" style="984"/>
  </cols>
  <sheetData>
    <row r="1" spans="1:7" ht="27" customHeight="1">
      <c r="A1" s="1596" t="s">
        <v>415</v>
      </c>
      <c r="B1" s="1596"/>
      <c r="C1" s="1596"/>
      <c r="D1" s="1596"/>
      <c r="E1" s="1596"/>
      <c r="G1" s="985"/>
    </row>
    <row r="2" spans="1:7" ht="13.5" thickBot="1">
      <c r="A2" s="575"/>
      <c r="B2" s="575"/>
      <c r="C2" s="575"/>
      <c r="G2" s="985"/>
    </row>
    <row r="3" spans="1:7" ht="12.75" customHeight="1">
      <c r="A3" s="1597" t="s">
        <v>416</v>
      </c>
      <c r="B3" s="1598"/>
      <c r="C3" s="1601" t="s">
        <v>417</v>
      </c>
      <c r="G3" s="985"/>
    </row>
    <row r="4" spans="1:7">
      <c r="A4" s="1599"/>
      <c r="B4" s="1600"/>
      <c r="C4" s="1602"/>
      <c r="G4" s="985"/>
    </row>
    <row r="5" spans="1:7">
      <c r="A5" s="663"/>
      <c r="B5" s="913"/>
      <c r="C5" s="664"/>
      <c r="G5" s="985"/>
    </row>
    <row r="6" spans="1:7">
      <c r="A6" s="663" t="s">
        <v>418</v>
      </c>
      <c r="B6" s="914" t="s">
        <v>419</v>
      </c>
      <c r="C6" s="665">
        <v>27.664999999999999</v>
      </c>
      <c r="G6" s="985"/>
    </row>
    <row r="7" spans="1:7">
      <c r="A7" s="663" t="s">
        <v>420</v>
      </c>
      <c r="B7" s="914" t="s">
        <v>421</v>
      </c>
      <c r="C7" s="665">
        <v>26.616</v>
      </c>
      <c r="G7" s="985"/>
    </row>
    <row r="8" spans="1:7" ht="13.5" thickBot="1">
      <c r="A8" s="666" t="s">
        <v>422</v>
      </c>
      <c r="B8" s="667" t="s">
        <v>423</v>
      </c>
      <c r="C8" s="668">
        <v>28.638000000000002</v>
      </c>
      <c r="G8" s="985"/>
    </row>
    <row r="9" spans="1:7">
      <c r="A9" s="575"/>
      <c r="B9" s="914"/>
      <c r="C9" s="915"/>
      <c r="G9" s="985"/>
    </row>
    <row r="10" spans="1:7" ht="27.75" customHeight="1">
      <c r="A10" s="1596" t="s">
        <v>517</v>
      </c>
      <c r="B10" s="1596"/>
      <c r="C10" s="1596"/>
      <c r="D10" s="1596"/>
      <c r="E10" s="1596"/>
      <c r="F10" s="974"/>
      <c r="G10" s="985"/>
    </row>
    <row r="11" spans="1:7" ht="13.5" thickBot="1">
      <c r="A11" s="575"/>
      <c r="B11" s="575"/>
      <c r="C11" s="575"/>
      <c r="D11" s="575"/>
      <c r="E11" s="575"/>
      <c r="F11" s="575"/>
    </row>
    <row r="12" spans="1:7" ht="21" customHeight="1">
      <c r="A12" s="1597" t="s">
        <v>416</v>
      </c>
      <c r="B12" s="1603"/>
      <c r="C12" s="1605" t="s">
        <v>417</v>
      </c>
      <c r="D12" s="1606"/>
      <c r="E12" s="1607"/>
    </row>
    <row r="13" spans="1:7" ht="21" customHeight="1">
      <c r="A13" s="1599"/>
      <c r="B13" s="1604"/>
      <c r="C13" s="669" t="s">
        <v>110</v>
      </c>
      <c r="D13" s="669" t="s">
        <v>111</v>
      </c>
      <c r="E13" s="670" t="s">
        <v>112</v>
      </c>
    </row>
    <row r="14" spans="1:7">
      <c r="A14" s="663"/>
      <c r="B14" s="913"/>
      <c r="C14" s="671"/>
      <c r="D14" s="916"/>
      <c r="E14" s="917"/>
    </row>
    <row r="15" spans="1:7" ht="13.5" thickBot="1">
      <c r="A15" s="666" t="s">
        <v>422</v>
      </c>
      <c r="B15" s="667" t="s">
        <v>423</v>
      </c>
      <c r="C15" s="672">
        <v>29.591999999999999</v>
      </c>
      <c r="D15" s="672">
        <v>28.97</v>
      </c>
      <c r="E15" s="673">
        <v>24.905000000000001</v>
      </c>
    </row>
    <row r="17" spans="1:6" ht="26.25" customHeight="1">
      <c r="A17" s="1596" t="s">
        <v>424</v>
      </c>
      <c r="B17" s="1596"/>
      <c r="C17" s="1596"/>
      <c r="D17" s="1596"/>
      <c r="E17" s="1596"/>
    </row>
    <row r="18" spans="1:6" ht="13.5" thickBot="1">
      <c r="A18" s="575"/>
      <c r="B18" s="575"/>
      <c r="C18" s="575"/>
      <c r="D18" s="575"/>
      <c r="E18" s="575"/>
    </row>
    <row r="19" spans="1:6" ht="15.75" customHeight="1">
      <c r="A19" s="1597" t="s">
        <v>416</v>
      </c>
      <c r="B19" s="1603"/>
      <c r="C19" s="1605" t="s">
        <v>417</v>
      </c>
      <c r="D19" s="1607"/>
    </row>
    <row r="20" spans="1:6" ht="17.25" customHeight="1">
      <c r="A20" s="1599"/>
      <c r="B20" s="1604"/>
      <c r="C20" s="669" t="s">
        <v>110</v>
      </c>
      <c r="D20" s="670" t="s">
        <v>425</v>
      </c>
    </row>
    <row r="21" spans="1:6">
      <c r="A21" s="663"/>
      <c r="B21" s="913"/>
      <c r="C21" s="671"/>
      <c r="D21" s="918"/>
    </row>
    <row r="22" spans="1:6">
      <c r="A22" s="663" t="s">
        <v>418</v>
      </c>
      <c r="B22" s="914" t="s">
        <v>419</v>
      </c>
      <c r="C22" s="674">
        <v>29.411000000000001</v>
      </c>
      <c r="D22" s="675">
        <v>26.760999999999999</v>
      </c>
      <c r="E22" s="986"/>
      <c r="F22" s="986"/>
    </row>
    <row r="23" spans="1:6" ht="13.5" thickBot="1">
      <c r="A23" s="666" t="s">
        <v>422</v>
      </c>
      <c r="B23" s="667" t="s">
        <v>423</v>
      </c>
      <c r="C23" s="672">
        <v>29.591999999999999</v>
      </c>
      <c r="D23" s="673">
        <v>26.686</v>
      </c>
    </row>
    <row r="25" spans="1:6" ht="27" customHeight="1">
      <c r="A25" s="1596" t="s">
        <v>426</v>
      </c>
      <c r="B25" s="1596"/>
      <c r="C25" s="1596"/>
      <c r="D25" s="1596"/>
      <c r="E25" s="1596"/>
    </row>
    <row r="26" spans="1:6" ht="13.5" thickBot="1">
      <c r="A26" s="575"/>
      <c r="B26" s="575"/>
      <c r="C26" s="575"/>
      <c r="D26" s="575"/>
      <c r="E26" s="575"/>
    </row>
    <row r="27" spans="1:6" ht="12.75" customHeight="1">
      <c r="A27" s="1612" t="s">
        <v>427</v>
      </c>
      <c r="B27" s="1613"/>
      <c r="C27" s="1605" t="s">
        <v>417</v>
      </c>
      <c r="D27" s="1606"/>
      <c r="E27" s="1607"/>
    </row>
    <row r="28" spans="1:6" ht="20.25" customHeight="1">
      <c r="A28" s="1614"/>
      <c r="B28" s="1615"/>
      <c r="C28" s="669" t="s">
        <v>110</v>
      </c>
      <c r="D28" s="669" t="s">
        <v>111</v>
      </c>
      <c r="E28" s="670" t="s">
        <v>112</v>
      </c>
    </row>
    <row r="29" spans="1:6">
      <c r="A29" s="663"/>
      <c r="B29" s="913"/>
      <c r="C29" s="671"/>
      <c r="D29" s="916"/>
      <c r="E29" s="917"/>
    </row>
    <row r="30" spans="1:6">
      <c r="A30" s="1608" t="s">
        <v>642</v>
      </c>
      <c r="B30" s="1609"/>
      <c r="C30" s="676">
        <v>30.783999999999999</v>
      </c>
      <c r="D30" s="676">
        <v>29.062000000000001</v>
      </c>
      <c r="E30" s="665">
        <v>25.303999999999998</v>
      </c>
    </row>
    <row r="31" spans="1:6">
      <c r="A31" s="1608" t="s">
        <v>643</v>
      </c>
      <c r="B31" s="1609"/>
      <c r="C31" s="676">
        <v>27.706</v>
      </c>
      <c r="D31" s="676">
        <v>28.091000000000001</v>
      </c>
      <c r="E31" s="665">
        <v>24.132999999999999</v>
      </c>
    </row>
    <row r="32" spans="1:6" ht="13.5" thickBot="1">
      <c r="A32" s="1610" t="s">
        <v>644</v>
      </c>
      <c r="B32" s="1611"/>
      <c r="C32" s="677">
        <v>29.885999999999999</v>
      </c>
      <c r="D32" s="678">
        <v>29.707000000000001</v>
      </c>
      <c r="E32" s="679">
        <v>25.294</v>
      </c>
    </row>
  </sheetData>
  <mergeCells count="15">
    <mergeCell ref="A30:B30"/>
    <mergeCell ref="A31:B31"/>
    <mergeCell ref="A32:B32"/>
    <mergeCell ref="A17:E17"/>
    <mergeCell ref="A19:B20"/>
    <mergeCell ref="C19:D19"/>
    <mergeCell ref="A25:E25"/>
    <mergeCell ref="A27:B28"/>
    <mergeCell ref="C27:E27"/>
    <mergeCell ref="A1:E1"/>
    <mergeCell ref="A3:B4"/>
    <mergeCell ref="C3:C4"/>
    <mergeCell ref="A10:E10"/>
    <mergeCell ref="A12:B13"/>
    <mergeCell ref="C12:E12"/>
  </mergeCells>
  <pageMargins left="0.75" right="0.75" top="1" bottom="1" header="0.5" footer="0.5"/>
  <pageSetup paperSize="9" scale="86" orientation="landscape" horizontalDpi="4294967294"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98813-C2BB-40D9-9C54-60574F22C2E7}">
  <sheetPr>
    <tabColor rgb="FF00B050"/>
  </sheetPr>
  <dimension ref="A1:F32"/>
  <sheetViews>
    <sheetView zoomScaleNormal="100" workbookViewId="0">
      <selection activeCell="A30" sqref="A30:B32"/>
    </sheetView>
  </sheetViews>
  <sheetFormatPr baseColWidth="10" defaultColWidth="9.140625" defaultRowHeight="12.75"/>
  <cols>
    <col min="1" max="1" width="9" style="984" customWidth="1"/>
    <col min="2" max="2" width="42.5703125" style="984" customWidth="1"/>
    <col min="3" max="5" width="13.85546875" style="984" customWidth="1"/>
    <col min="6" max="256" width="9.140625" style="984"/>
    <col min="257" max="257" width="9" style="984" customWidth="1"/>
    <col min="258" max="258" width="42.5703125" style="984" customWidth="1"/>
    <col min="259" max="261" width="13.85546875" style="984" customWidth="1"/>
    <col min="262" max="512" width="9.140625" style="984"/>
    <col min="513" max="513" width="9" style="984" customWidth="1"/>
    <col min="514" max="514" width="42.5703125" style="984" customWidth="1"/>
    <col min="515" max="517" width="13.85546875" style="984" customWidth="1"/>
    <col min="518" max="768" width="9.140625" style="984"/>
    <col min="769" max="769" width="9" style="984" customWidth="1"/>
    <col min="770" max="770" width="42.5703125" style="984" customWidth="1"/>
    <col min="771" max="773" width="13.85546875" style="984" customWidth="1"/>
    <col min="774" max="1024" width="9.140625" style="984"/>
    <col min="1025" max="1025" width="9" style="984" customWidth="1"/>
    <col min="1026" max="1026" width="42.5703125" style="984" customWidth="1"/>
    <col min="1027" max="1029" width="13.85546875" style="984" customWidth="1"/>
    <col min="1030" max="1280" width="9.140625" style="984"/>
    <col min="1281" max="1281" width="9" style="984" customWidth="1"/>
    <col min="1282" max="1282" width="42.5703125" style="984" customWidth="1"/>
    <col min="1283" max="1285" width="13.85546875" style="984" customWidth="1"/>
    <col min="1286" max="1536" width="9.140625" style="984"/>
    <col min="1537" max="1537" width="9" style="984" customWidth="1"/>
    <col min="1538" max="1538" width="42.5703125" style="984" customWidth="1"/>
    <col min="1539" max="1541" width="13.85546875" style="984" customWidth="1"/>
    <col min="1542" max="1792" width="9.140625" style="984"/>
    <col min="1793" max="1793" width="9" style="984" customWidth="1"/>
    <col min="1794" max="1794" width="42.5703125" style="984" customWidth="1"/>
    <col min="1795" max="1797" width="13.85546875" style="984" customWidth="1"/>
    <col min="1798" max="2048" width="9.140625" style="984"/>
    <col min="2049" max="2049" width="9" style="984" customWidth="1"/>
    <col min="2050" max="2050" width="42.5703125" style="984" customWidth="1"/>
    <col min="2051" max="2053" width="13.85546875" style="984" customWidth="1"/>
    <col min="2054" max="2304" width="9.140625" style="984"/>
    <col min="2305" max="2305" width="9" style="984" customWidth="1"/>
    <col min="2306" max="2306" width="42.5703125" style="984" customWidth="1"/>
    <col min="2307" max="2309" width="13.85546875" style="984" customWidth="1"/>
    <col min="2310" max="2560" width="9.140625" style="984"/>
    <col min="2561" max="2561" width="9" style="984" customWidth="1"/>
    <col min="2562" max="2562" width="42.5703125" style="984" customWidth="1"/>
    <col min="2563" max="2565" width="13.85546875" style="984" customWidth="1"/>
    <col min="2566" max="2816" width="9.140625" style="984"/>
    <col min="2817" max="2817" width="9" style="984" customWidth="1"/>
    <col min="2818" max="2818" width="42.5703125" style="984" customWidth="1"/>
    <col min="2819" max="2821" width="13.85546875" style="984" customWidth="1"/>
    <col min="2822" max="3072" width="9.140625" style="984"/>
    <col min="3073" max="3073" width="9" style="984" customWidth="1"/>
    <col min="3074" max="3074" width="42.5703125" style="984" customWidth="1"/>
    <col min="3075" max="3077" width="13.85546875" style="984" customWidth="1"/>
    <col min="3078" max="3328" width="9.140625" style="984"/>
    <col min="3329" max="3329" width="9" style="984" customWidth="1"/>
    <col min="3330" max="3330" width="42.5703125" style="984" customWidth="1"/>
    <col min="3331" max="3333" width="13.85546875" style="984" customWidth="1"/>
    <col min="3334" max="3584" width="9.140625" style="984"/>
    <col min="3585" max="3585" width="9" style="984" customWidth="1"/>
    <col min="3586" max="3586" width="42.5703125" style="984" customWidth="1"/>
    <col min="3587" max="3589" width="13.85546875" style="984" customWidth="1"/>
    <col min="3590" max="3840" width="9.140625" style="984"/>
    <col min="3841" max="3841" width="9" style="984" customWidth="1"/>
    <col min="3842" max="3842" width="42.5703125" style="984" customWidth="1"/>
    <col min="3843" max="3845" width="13.85546875" style="984" customWidth="1"/>
    <col min="3846" max="4096" width="9.140625" style="984"/>
    <col min="4097" max="4097" width="9" style="984" customWidth="1"/>
    <col min="4098" max="4098" width="42.5703125" style="984" customWidth="1"/>
    <col min="4099" max="4101" width="13.85546875" style="984" customWidth="1"/>
    <col min="4102" max="4352" width="9.140625" style="984"/>
    <col min="4353" max="4353" width="9" style="984" customWidth="1"/>
    <col min="4354" max="4354" width="42.5703125" style="984" customWidth="1"/>
    <col min="4355" max="4357" width="13.85546875" style="984" customWidth="1"/>
    <col min="4358" max="4608" width="9.140625" style="984"/>
    <col min="4609" max="4609" width="9" style="984" customWidth="1"/>
    <col min="4610" max="4610" width="42.5703125" style="984" customWidth="1"/>
    <col min="4611" max="4613" width="13.85546875" style="984" customWidth="1"/>
    <col min="4614" max="4864" width="9.140625" style="984"/>
    <col min="4865" max="4865" width="9" style="984" customWidth="1"/>
    <col min="4866" max="4866" width="42.5703125" style="984" customWidth="1"/>
    <col min="4867" max="4869" width="13.85546875" style="984" customWidth="1"/>
    <col min="4870" max="5120" width="9.140625" style="984"/>
    <col min="5121" max="5121" width="9" style="984" customWidth="1"/>
    <col min="5122" max="5122" width="42.5703125" style="984" customWidth="1"/>
    <col min="5123" max="5125" width="13.85546875" style="984" customWidth="1"/>
    <col min="5126" max="5376" width="9.140625" style="984"/>
    <col min="5377" max="5377" width="9" style="984" customWidth="1"/>
    <col min="5378" max="5378" width="42.5703125" style="984" customWidth="1"/>
    <col min="5379" max="5381" width="13.85546875" style="984" customWidth="1"/>
    <col min="5382" max="5632" width="9.140625" style="984"/>
    <col min="5633" max="5633" width="9" style="984" customWidth="1"/>
    <col min="5634" max="5634" width="42.5703125" style="984" customWidth="1"/>
    <col min="5635" max="5637" width="13.85546875" style="984" customWidth="1"/>
    <col min="5638" max="5888" width="9.140625" style="984"/>
    <col min="5889" max="5889" width="9" style="984" customWidth="1"/>
    <col min="5890" max="5890" width="42.5703125" style="984" customWidth="1"/>
    <col min="5891" max="5893" width="13.85546875" style="984" customWidth="1"/>
    <col min="5894" max="6144" width="9.140625" style="984"/>
    <col min="6145" max="6145" width="9" style="984" customWidth="1"/>
    <col min="6146" max="6146" width="42.5703125" style="984" customWidth="1"/>
    <col min="6147" max="6149" width="13.85546875" style="984" customWidth="1"/>
    <col min="6150" max="6400" width="9.140625" style="984"/>
    <col min="6401" max="6401" width="9" style="984" customWidth="1"/>
    <col min="6402" max="6402" width="42.5703125" style="984" customWidth="1"/>
    <col min="6403" max="6405" width="13.85546875" style="984" customWidth="1"/>
    <col min="6406" max="6656" width="9.140625" style="984"/>
    <col min="6657" max="6657" width="9" style="984" customWidth="1"/>
    <col min="6658" max="6658" width="42.5703125" style="984" customWidth="1"/>
    <col min="6659" max="6661" width="13.85546875" style="984" customWidth="1"/>
    <col min="6662" max="6912" width="9.140625" style="984"/>
    <col min="6913" max="6913" width="9" style="984" customWidth="1"/>
    <col min="6914" max="6914" width="42.5703125" style="984" customWidth="1"/>
    <col min="6915" max="6917" width="13.85546875" style="984" customWidth="1"/>
    <col min="6918" max="7168" width="9.140625" style="984"/>
    <col min="7169" max="7169" width="9" style="984" customWidth="1"/>
    <col min="7170" max="7170" width="42.5703125" style="984" customWidth="1"/>
    <col min="7171" max="7173" width="13.85546875" style="984" customWidth="1"/>
    <col min="7174" max="7424" width="9.140625" style="984"/>
    <col min="7425" max="7425" width="9" style="984" customWidth="1"/>
    <col min="7426" max="7426" width="42.5703125" style="984" customWidth="1"/>
    <col min="7427" max="7429" width="13.85546875" style="984" customWidth="1"/>
    <col min="7430" max="7680" width="9.140625" style="984"/>
    <col min="7681" max="7681" width="9" style="984" customWidth="1"/>
    <col min="7682" max="7682" width="42.5703125" style="984" customWidth="1"/>
    <col min="7683" max="7685" width="13.85546875" style="984" customWidth="1"/>
    <col min="7686" max="7936" width="9.140625" style="984"/>
    <col min="7937" max="7937" width="9" style="984" customWidth="1"/>
    <col min="7938" max="7938" width="42.5703125" style="984" customWidth="1"/>
    <col min="7939" max="7941" width="13.85546875" style="984" customWidth="1"/>
    <col min="7942" max="8192" width="9.140625" style="984"/>
    <col min="8193" max="8193" width="9" style="984" customWidth="1"/>
    <col min="8194" max="8194" width="42.5703125" style="984" customWidth="1"/>
    <col min="8195" max="8197" width="13.85546875" style="984" customWidth="1"/>
    <col min="8198" max="8448" width="9.140625" style="984"/>
    <col min="8449" max="8449" width="9" style="984" customWidth="1"/>
    <col min="8450" max="8450" width="42.5703125" style="984" customWidth="1"/>
    <col min="8451" max="8453" width="13.85546875" style="984" customWidth="1"/>
    <col min="8454" max="8704" width="9.140625" style="984"/>
    <col min="8705" max="8705" width="9" style="984" customWidth="1"/>
    <col min="8706" max="8706" width="42.5703125" style="984" customWidth="1"/>
    <col min="8707" max="8709" width="13.85546875" style="984" customWidth="1"/>
    <col min="8710" max="8960" width="9.140625" style="984"/>
    <col min="8961" max="8961" width="9" style="984" customWidth="1"/>
    <col min="8962" max="8962" width="42.5703125" style="984" customWidth="1"/>
    <col min="8963" max="8965" width="13.85546875" style="984" customWidth="1"/>
    <col min="8966" max="9216" width="9.140625" style="984"/>
    <col min="9217" max="9217" width="9" style="984" customWidth="1"/>
    <col min="9218" max="9218" width="42.5703125" style="984" customWidth="1"/>
    <col min="9219" max="9221" width="13.85546875" style="984" customWidth="1"/>
    <col min="9222" max="9472" width="9.140625" style="984"/>
    <col min="9473" max="9473" width="9" style="984" customWidth="1"/>
    <col min="9474" max="9474" width="42.5703125" style="984" customWidth="1"/>
    <col min="9475" max="9477" width="13.85546875" style="984" customWidth="1"/>
    <col min="9478" max="9728" width="9.140625" style="984"/>
    <col min="9729" max="9729" width="9" style="984" customWidth="1"/>
    <col min="9730" max="9730" width="42.5703125" style="984" customWidth="1"/>
    <col min="9731" max="9733" width="13.85546875" style="984" customWidth="1"/>
    <col min="9734" max="9984" width="9.140625" style="984"/>
    <col min="9985" max="9985" width="9" style="984" customWidth="1"/>
    <col min="9986" max="9986" width="42.5703125" style="984" customWidth="1"/>
    <col min="9987" max="9989" width="13.85546875" style="984" customWidth="1"/>
    <col min="9990" max="10240" width="9.140625" style="984"/>
    <col min="10241" max="10241" width="9" style="984" customWidth="1"/>
    <col min="10242" max="10242" width="42.5703125" style="984" customWidth="1"/>
    <col min="10243" max="10245" width="13.85546875" style="984" customWidth="1"/>
    <col min="10246" max="10496" width="9.140625" style="984"/>
    <col min="10497" max="10497" width="9" style="984" customWidth="1"/>
    <col min="10498" max="10498" width="42.5703125" style="984" customWidth="1"/>
    <col min="10499" max="10501" width="13.85546875" style="984" customWidth="1"/>
    <col min="10502" max="10752" width="9.140625" style="984"/>
    <col min="10753" max="10753" width="9" style="984" customWidth="1"/>
    <col min="10754" max="10754" width="42.5703125" style="984" customWidth="1"/>
    <col min="10755" max="10757" width="13.85546875" style="984" customWidth="1"/>
    <col min="10758" max="11008" width="9.140625" style="984"/>
    <col min="11009" max="11009" width="9" style="984" customWidth="1"/>
    <col min="11010" max="11010" width="42.5703125" style="984" customWidth="1"/>
    <col min="11011" max="11013" width="13.85546875" style="984" customWidth="1"/>
    <col min="11014" max="11264" width="9.140625" style="984"/>
    <col min="11265" max="11265" width="9" style="984" customWidth="1"/>
    <col min="11266" max="11266" width="42.5703125" style="984" customWidth="1"/>
    <col min="11267" max="11269" width="13.85546875" style="984" customWidth="1"/>
    <col min="11270" max="11520" width="9.140625" style="984"/>
    <col min="11521" max="11521" width="9" style="984" customWidth="1"/>
    <col min="11522" max="11522" width="42.5703125" style="984" customWidth="1"/>
    <col min="11523" max="11525" width="13.85546875" style="984" customWidth="1"/>
    <col min="11526" max="11776" width="9.140625" style="984"/>
    <col min="11777" max="11777" width="9" style="984" customWidth="1"/>
    <col min="11778" max="11778" width="42.5703125" style="984" customWidth="1"/>
    <col min="11779" max="11781" width="13.85546875" style="984" customWidth="1"/>
    <col min="11782" max="12032" width="9.140625" style="984"/>
    <col min="12033" max="12033" width="9" style="984" customWidth="1"/>
    <col min="12034" max="12034" width="42.5703125" style="984" customWidth="1"/>
    <col min="12035" max="12037" width="13.85546875" style="984" customWidth="1"/>
    <col min="12038" max="12288" width="9.140625" style="984"/>
    <col min="12289" max="12289" width="9" style="984" customWidth="1"/>
    <col min="12290" max="12290" width="42.5703125" style="984" customWidth="1"/>
    <col min="12291" max="12293" width="13.85546875" style="984" customWidth="1"/>
    <col min="12294" max="12544" width="9.140625" style="984"/>
    <col min="12545" max="12545" width="9" style="984" customWidth="1"/>
    <col min="12546" max="12546" width="42.5703125" style="984" customWidth="1"/>
    <col min="12547" max="12549" width="13.85546875" style="984" customWidth="1"/>
    <col min="12550" max="12800" width="9.140625" style="984"/>
    <col min="12801" max="12801" width="9" style="984" customWidth="1"/>
    <col min="12802" max="12802" width="42.5703125" style="984" customWidth="1"/>
    <col min="12803" max="12805" width="13.85546875" style="984" customWidth="1"/>
    <col min="12806" max="13056" width="9.140625" style="984"/>
    <col min="13057" max="13057" width="9" style="984" customWidth="1"/>
    <col min="13058" max="13058" width="42.5703125" style="984" customWidth="1"/>
    <col min="13059" max="13061" width="13.85546875" style="984" customWidth="1"/>
    <col min="13062" max="13312" width="9.140625" style="984"/>
    <col min="13313" max="13313" width="9" style="984" customWidth="1"/>
    <col min="13314" max="13314" width="42.5703125" style="984" customWidth="1"/>
    <col min="13315" max="13317" width="13.85546875" style="984" customWidth="1"/>
    <col min="13318" max="13568" width="9.140625" style="984"/>
    <col min="13569" max="13569" width="9" style="984" customWidth="1"/>
    <col min="13570" max="13570" width="42.5703125" style="984" customWidth="1"/>
    <col min="13571" max="13573" width="13.85546875" style="984" customWidth="1"/>
    <col min="13574" max="13824" width="9.140625" style="984"/>
    <col min="13825" max="13825" width="9" style="984" customWidth="1"/>
    <col min="13826" max="13826" width="42.5703125" style="984" customWidth="1"/>
    <col min="13827" max="13829" width="13.85546875" style="984" customWidth="1"/>
    <col min="13830" max="14080" width="9.140625" style="984"/>
    <col min="14081" max="14081" width="9" style="984" customWidth="1"/>
    <col min="14082" max="14082" width="42.5703125" style="984" customWidth="1"/>
    <col min="14083" max="14085" width="13.85546875" style="984" customWidth="1"/>
    <col min="14086" max="14336" width="9.140625" style="984"/>
    <col min="14337" max="14337" width="9" style="984" customWidth="1"/>
    <col min="14338" max="14338" width="42.5703125" style="984" customWidth="1"/>
    <col min="14339" max="14341" width="13.85546875" style="984" customWidth="1"/>
    <col min="14342" max="14592" width="9.140625" style="984"/>
    <col min="14593" max="14593" width="9" style="984" customWidth="1"/>
    <col min="14594" max="14594" width="42.5703125" style="984" customWidth="1"/>
    <col min="14595" max="14597" width="13.85546875" style="984" customWidth="1"/>
    <col min="14598" max="14848" width="9.140625" style="984"/>
    <col min="14849" max="14849" width="9" style="984" customWidth="1"/>
    <col min="14850" max="14850" width="42.5703125" style="984" customWidth="1"/>
    <col min="14851" max="14853" width="13.85546875" style="984" customWidth="1"/>
    <col min="14854" max="15104" width="9.140625" style="984"/>
    <col min="15105" max="15105" width="9" style="984" customWidth="1"/>
    <col min="15106" max="15106" width="42.5703125" style="984" customWidth="1"/>
    <col min="15107" max="15109" width="13.85546875" style="984" customWidth="1"/>
    <col min="15110" max="15360" width="9.140625" style="984"/>
    <col min="15361" max="15361" width="9" style="984" customWidth="1"/>
    <col min="15362" max="15362" width="42.5703125" style="984" customWidth="1"/>
    <col min="15363" max="15365" width="13.85546875" style="984" customWidth="1"/>
    <col min="15366" max="15616" width="9.140625" style="984"/>
    <col min="15617" max="15617" width="9" style="984" customWidth="1"/>
    <col min="15618" max="15618" width="42.5703125" style="984" customWidth="1"/>
    <col min="15619" max="15621" width="13.85546875" style="984" customWidth="1"/>
    <col min="15622" max="15872" width="9.140625" style="984"/>
    <col min="15873" max="15873" width="9" style="984" customWidth="1"/>
    <col min="15874" max="15874" width="42.5703125" style="984" customWidth="1"/>
    <col min="15875" max="15877" width="13.85546875" style="984" customWidth="1"/>
    <col min="15878" max="16128" width="9.140625" style="984"/>
    <col min="16129" max="16129" width="9" style="984" customWidth="1"/>
    <col min="16130" max="16130" width="42.5703125" style="984" customWidth="1"/>
    <col min="16131" max="16133" width="13.85546875" style="984" customWidth="1"/>
    <col min="16134" max="16384" width="9.140625" style="984"/>
  </cols>
  <sheetData>
    <row r="1" spans="1:6" ht="27" customHeight="1">
      <c r="A1" s="1596" t="s">
        <v>428</v>
      </c>
      <c r="B1" s="1596"/>
      <c r="C1" s="1596"/>
      <c r="D1" s="1596"/>
      <c r="E1" s="1596"/>
    </row>
    <row r="2" spans="1:6" ht="13.5" thickBot="1">
      <c r="A2" s="575"/>
      <c r="B2" s="575"/>
      <c r="C2" s="575"/>
    </row>
    <row r="3" spans="1:6" ht="12.75" customHeight="1">
      <c r="A3" s="1597" t="s">
        <v>416</v>
      </c>
      <c r="B3" s="1603"/>
      <c r="C3" s="1601" t="s">
        <v>429</v>
      </c>
    </row>
    <row r="4" spans="1:6">
      <c r="A4" s="1599"/>
      <c r="B4" s="1604"/>
      <c r="C4" s="1602"/>
    </row>
    <row r="5" spans="1:6">
      <c r="A5" s="663"/>
      <c r="B5" s="913"/>
      <c r="C5" s="664"/>
    </row>
    <row r="6" spans="1:6">
      <c r="A6" s="663" t="s">
        <v>418</v>
      </c>
      <c r="B6" s="914" t="s">
        <v>419</v>
      </c>
      <c r="C6" s="665">
        <v>1.9470000000000001</v>
      </c>
    </row>
    <row r="7" spans="1:6">
      <c r="A7" s="663" t="s">
        <v>420</v>
      </c>
      <c r="B7" s="914" t="s">
        <v>421</v>
      </c>
      <c r="C7" s="665">
        <v>1.9470000000000001</v>
      </c>
    </row>
    <row r="8" spans="1:6" ht="13.5" thickBot="1">
      <c r="A8" s="666" t="s">
        <v>422</v>
      </c>
      <c r="B8" s="667" t="s">
        <v>423</v>
      </c>
      <c r="C8" s="668">
        <v>1.9470000000000001</v>
      </c>
    </row>
    <row r="9" spans="1:6">
      <c r="A9" s="575"/>
      <c r="B9" s="914"/>
      <c r="C9" s="915"/>
    </row>
    <row r="10" spans="1:6" ht="25.5" customHeight="1">
      <c r="A10" s="1596" t="s">
        <v>518</v>
      </c>
      <c r="B10" s="1596"/>
      <c r="C10" s="1596"/>
      <c r="D10" s="1596"/>
      <c r="E10" s="1596"/>
      <c r="F10" s="974"/>
    </row>
    <row r="11" spans="1:6" ht="13.5" thickBot="1">
      <c r="A11" s="575"/>
      <c r="B11" s="575"/>
      <c r="C11" s="575"/>
      <c r="D11" s="575"/>
      <c r="E11" s="575"/>
      <c r="F11" s="575"/>
    </row>
    <row r="12" spans="1:6" ht="19.5" customHeight="1">
      <c r="A12" s="1597" t="s">
        <v>416</v>
      </c>
      <c r="B12" s="1603"/>
      <c r="C12" s="1605" t="s">
        <v>429</v>
      </c>
      <c r="D12" s="1606"/>
      <c r="E12" s="1607"/>
    </row>
    <row r="13" spans="1:6" ht="18" customHeight="1">
      <c r="A13" s="1599"/>
      <c r="B13" s="1604"/>
      <c r="C13" s="669" t="s">
        <v>110</v>
      </c>
      <c r="D13" s="669" t="s">
        <v>111</v>
      </c>
      <c r="E13" s="670" t="s">
        <v>112</v>
      </c>
    </row>
    <row r="14" spans="1:6">
      <c r="A14" s="663"/>
      <c r="B14" s="913"/>
      <c r="C14" s="671"/>
      <c r="D14" s="916"/>
      <c r="E14" s="917"/>
    </row>
    <row r="15" spans="1:6" ht="13.5" thickBot="1">
      <c r="A15" s="666" t="s">
        <v>422</v>
      </c>
      <c r="B15" s="667" t="s">
        <v>423</v>
      </c>
      <c r="C15" s="672">
        <v>1.9470000000000001</v>
      </c>
      <c r="D15" s="672">
        <v>1.9470000000000001</v>
      </c>
      <c r="E15" s="673">
        <v>1.9470000000000001</v>
      </c>
    </row>
    <row r="17" spans="1:5" ht="26.25" customHeight="1">
      <c r="A17" s="1596" t="s">
        <v>430</v>
      </c>
      <c r="B17" s="1596"/>
      <c r="C17" s="1596"/>
      <c r="D17" s="1596"/>
      <c r="E17" s="1596"/>
    </row>
    <row r="18" spans="1:5" ht="13.5" thickBot="1">
      <c r="A18" s="575"/>
      <c r="B18" s="575"/>
      <c r="C18" s="575"/>
      <c r="D18" s="575"/>
      <c r="E18" s="575"/>
    </row>
    <row r="19" spans="1:5" ht="19.5" customHeight="1">
      <c r="A19" s="1597" t="s">
        <v>416</v>
      </c>
      <c r="B19" s="1603"/>
      <c r="C19" s="1605" t="s">
        <v>429</v>
      </c>
      <c r="D19" s="1607"/>
    </row>
    <row r="20" spans="1:5" ht="17.25" customHeight="1">
      <c r="A20" s="1599"/>
      <c r="B20" s="1604"/>
      <c r="C20" s="669" t="s">
        <v>110</v>
      </c>
      <c r="D20" s="670" t="s">
        <v>425</v>
      </c>
    </row>
    <row r="21" spans="1:5">
      <c r="A21" s="663"/>
      <c r="B21" s="913"/>
      <c r="C21" s="671"/>
      <c r="D21" s="918"/>
    </row>
    <row r="22" spans="1:5">
      <c r="A22" s="663" t="s">
        <v>418</v>
      </c>
      <c r="B22" s="914" t="s">
        <v>419</v>
      </c>
      <c r="C22" s="674">
        <v>1.9470000000000001</v>
      </c>
      <c r="D22" s="675">
        <v>1.9470000000000001</v>
      </c>
    </row>
    <row r="23" spans="1:5" ht="13.5" thickBot="1">
      <c r="A23" s="666" t="s">
        <v>422</v>
      </c>
      <c r="B23" s="667" t="s">
        <v>423</v>
      </c>
      <c r="C23" s="672">
        <v>1.9470000000000001</v>
      </c>
      <c r="D23" s="673">
        <v>1.9470000000000001</v>
      </c>
    </row>
    <row r="25" spans="1:5" ht="26.25" customHeight="1">
      <c r="A25" s="1596" t="s">
        <v>431</v>
      </c>
      <c r="B25" s="1596"/>
      <c r="C25" s="1596"/>
      <c r="D25" s="1596"/>
      <c r="E25" s="1596"/>
    </row>
    <row r="26" spans="1:5" ht="13.5" thickBot="1">
      <c r="A26" s="575"/>
      <c r="B26" s="575"/>
      <c r="C26" s="575"/>
      <c r="D26" s="575"/>
      <c r="E26" s="575"/>
    </row>
    <row r="27" spans="1:5" ht="12.75" customHeight="1">
      <c r="A27" s="1612" t="s">
        <v>427</v>
      </c>
      <c r="B27" s="1613"/>
      <c r="C27" s="1605" t="s">
        <v>432</v>
      </c>
      <c r="D27" s="1606"/>
      <c r="E27" s="1607"/>
    </row>
    <row r="28" spans="1:5">
      <c r="A28" s="1614"/>
      <c r="B28" s="1615"/>
      <c r="C28" s="669" t="s">
        <v>110</v>
      </c>
      <c r="D28" s="669" t="s">
        <v>111</v>
      </c>
      <c r="E28" s="670" t="s">
        <v>112</v>
      </c>
    </row>
    <row r="29" spans="1:5">
      <c r="A29" s="663"/>
      <c r="B29" s="913"/>
      <c r="C29" s="671"/>
      <c r="D29" s="916"/>
      <c r="E29" s="917"/>
    </row>
    <row r="30" spans="1:5">
      <c r="A30" s="1608" t="s">
        <v>642</v>
      </c>
      <c r="B30" s="1609"/>
      <c r="C30" s="676">
        <v>1.9470000000000001</v>
      </c>
      <c r="D30" s="676">
        <v>1.9470000000000001</v>
      </c>
      <c r="E30" s="665">
        <v>1.9470000000000001</v>
      </c>
    </row>
    <row r="31" spans="1:5">
      <c r="A31" s="1608" t="s">
        <v>643</v>
      </c>
      <c r="B31" s="1609"/>
      <c r="C31" s="676">
        <v>1.9470000000000001</v>
      </c>
      <c r="D31" s="676">
        <v>1.9470000000000001</v>
      </c>
      <c r="E31" s="665">
        <v>1.9470000000000001</v>
      </c>
    </row>
    <row r="32" spans="1:5" ht="13.5" thickBot="1">
      <c r="A32" s="1610" t="s">
        <v>644</v>
      </c>
      <c r="B32" s="1611"/>
      <c r="C32" s="677">
        <v>1.9470000000000001</v>
      </c>
      <c r="D32" s="677">
        <v>1.9470000000000001</v>
      </c>
      <c r="E32" s="668">
        <v>1.9470000000000001</v>
      </c>
    </row>
  </sheetData>
  <mergeCells count="15">
    <mergeCell ref="A30:B30"/>
    <mergeCell ref="A31:B31"/>
    <mergeCell ref="A32:B32"/>
    <mergeCell ref="A17:E17"/>
    <mergeCell ref="A19:B20"/>
    <mergeCell ref="C19:D19"/>
    <mergeCell ref="A25:E25"/>
    <mergeCell ref="A27:B28"/>
    <mergeCell ref="C27:E27"/>
    <mergeCell ref="A1:E1"/>
    <mergeCell ref="A3:B4"/>
    <mergeCell ref="C3:C4"/>
    <mergeCell ref="A10:E10"/>
    <mergeCell ref="A12:B13"/>
    <mergeCell ref="C12:E12"/>
  </mergeCells>
  <pageMargins left="0.75" right="0.75" top="1" bottom="1" header="0.5" footer="0.5"/>
  <pageSetup paperSize="9" scale="87" orientation="landscape" horizontalDpi="4294967294"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A8009-B9EB-4DB6-B79E-A1A3341C9B6A}">
  <sheetPr>
    <tabColor rgb="FF00B0F0"/>
    <pageSetUpPr fitToPage="1"/>
  </sheetPr>
  <dimension ref="A1:H19"/>
  <sheetViews>
    <sheetView zoomScaleNormal="100" workbookViewId="0">
      <selection activeCell="C8" sqref="C8:D12"/>
    </sheetView>
  </sheetViews>
  <sheetFormatPr baseColWidth="10" defaultColWidth="9.140625" defaultRowHeight="12.75"/>
  <cols>
    <col min="1" max="1" width="25.5703125" style="988" bestFit="1" customWidth="1"/>
    <col min="2" max="2" width="34.140625" style="988" customWidth="1"/>
    <col min="3" max="3" width="14" style="988" customWidth="1"/>
    <col min="4" max="4" width="13.7109375" style="988" customWidth="1"/>
    <col min="5" max="256" width="9.140625" style="988"/>
    <col min="257" max="257" width="25.5703125" style="988" bestFit="1" customWidth="1"/>
    <col min="258" max="258" width="34.140625" style="988" customWidth="1"/>
    <col min="259" max="259" width="14" style="988" customWidth="1"/>
    <col min="260" max="260" width="13.7109375" style="988" customWidth="1"/>
    <col min="261" max="512" width="9.140625" style="988"/>
    <col min="513" max="513" width="25.5703125" style="988" bestFit="1" customWidth="1"/>
    <col min="514" max="514" width="34.140625" style="988" customWidth="1"/>
    <col min="515" max="515" width="14" style="988" customWidth="1"/>
    <col min="516" max="516" width="13.7109375" style="988" customWidth="1"/>
    <col min="517" max="768" width="9.140625" style="988"/>
    <col min="769" max="769" width="25.5703125" style="988" bestFit="1" customWidth="1"/>
    <col min="770" max="770" width="34.140625" style="988" customWidth="1"/>
    <col min="771" max="771" width="14" style="988" customWidth="1"/>
    <col min="772" max="772" width="13.7109375" style="988" customWidth="1"/>
    <col min="773" max="1024" width="9.140625" style="988"/>
    <col min="1025" max="1025" width="25.5703125" style="988" bestFit="1" customWidth="1"/>
    <col min="1026" max="1026" width="34.140625" style="988" customWidth="1"/>
    <col min="1027" max="1027" width="14" style="988" customWidth="1"/>
    <col min="1028" max="1028" width="13.7109375" style="988" customWidth="1"/>
    <col min="1029" max="1280" width="9.140625" style="988"/>
    <col min="1281" max="1281" width="25.5703125" style="988" bestFit="1" customWidth="1"/>
    <col min="1282" max="1282" width="34.140625" style="988" customWidth="1"/>
    <col min="1283" max="1283" width="14" style="988" customWidth="1"/>
    <col min="1284" max="1284" width="13.7109375" style="988" customWidth="1"/>
    <col min="1285" max="1536" width="9.140625" style="988"/>
    <col min="1537" max="1537" width="25.5703125" style="988" bestFit="1" customWidth="1"/>
    <col min="1538" max="1538" width="34.140625" style="988" customWidth="1"/>
    <col min="1539" max="1539" width="14" style="988" customWidth="1"/>
    <col min="1540" max="1540" width="13.7109375" style="988" customWidth="1"/>
    <col min="1541" max="1792" width="9.140625" style="988"/>
    <col min="1793" max="1793" width="25.5703125" style="988" bestFit="1" customWidth="1"/>
    <col min="1794" max="1794" width="34.140625" style="988" customWidth="1"/>
    <col min="1795" max="1795" width="14" style="988" customWidth="1"/>
    <col min="1796" max="1796" width="13.7109375" style="988" customWidth="1"/>
    <col min="1797" max="2048" width="9.140625" style="988"/>
    <col min="2049" max="2049" width="25.5703125" style="988" bestFit="1" customWidth="1"/>
    <col min="2050" max="2050" width="34.140625" style="988" customWidth="1"/>
    <col min="2051" max="2051" width="14" style="988" customWidth="1"/>
    <col min="2052" max="2052" width="13.7109375" style="988" customWidth="1"/>
    <col min="2053" max="2304" width="9.140625" style="988"/>
    <col min="2305" max="2305" width="25.5703125" style="988" bestFit="1" customWidth="1"/>
    <col min="2306" max="2306" width="34.140625" style="988" customWidth="1"/>
    <col min="2307" max="2307" width="14" style="988" customWidth="1"/>
    <col min="2308" max="2308" width="13.7109375" style="988" customWidth="1"/>
    <col min="2309" max="2560" width="9.140625" style="988"/>
    <col min="2561" max="2561" width="25.5703125" style="988" bestFit="1" customWidth="1"/>
    <col min="2562" max="2562" width="34.140625" style="988" customWidth="1"/>
    <col min="2563" max="2563" width="14" style="988" customWidth="1"/>
    <col min="2564" max="2564" width="13.7109375" style="988" customWidth="1"/>
    <col min="2565" max="2816" width="9.140625" style="988"/>
    <col min="2817" max="2817" width="25.5703125" style="988" bestFit="1" customWidth="1"/>
    <col min="2818" max="2818" width="34.140625" style="988" customWidth="1"/>
    <col min="2819" max="2819" width="14" style="988" customWidth="1"/>
    <col min="2820" max="2820" width="13.7109375" style="988" customWidth="1"/>
    <col min="2821" max="3072" width="9.140625" style="988"/>
    <col min="3073" max="3073" width="25.5703125" style="988" bestFit="1" customWidth="1"/>
    <col min="3074" max="3074" width="34.140625" style="988" customWidth="1"/>
    <col min="3075" max="3075" width="14" style="988" customWidth="1"/>
    <col min="3076" max="3076" width="13.7109375" style="988" customWidth="1"/>
    <col min="3077" max="3328" width="9.140625" style="988"/>
    <col min="3329" max="3329" width="25.5703125" style="988" bestFit="1" customWidth="1"/>
    <col min="3330" max="3330" width="34.140625" style="988" customWidth="1"/>
    <col min="3331" max="3331" width="14" style="988" customWidth="1"/>
    <col min="3332" max="3332" width="13.7109375" style="988" customWidth="1"/>
    <col min="3333" max="3584" width="9.140625" style="988"/>
    <col min="3585" max="3585" width="25.5703125" style="988" bestFit="1" customWidth="1"/>
    <col min="3586" max="3586" width="34.140625" style="988" customWidth="1"/>
    <col min="3587" max="3587" width="14" style="988" customWidth="1"/>
    <col min="3588" max="3588" width="13.7109375" style="988" customWidth="1"/>
    <col min="3589" max="3840" width="9.140625" style="988"/>
    <col min="3841" max="3841" width="25.5703125" style="988" bestFit="1" customWidth="1"/>
    <col min="3842" max="3842" width="34.140625" style="988" customWidth="1"/>
    <col min="3843" max="3843" width="14" style="988" customWidth="1"/>
    <col min="3844" max="3844" width="13.7109375" style="988" customWidth="1"/>
    <col min="3845" max="4096" width="9.140625" style="988"/>
    <col min="4097" max="4097" width="25.5703125" style="988" bestFit="1" customWidth="1"/>
    <col min="4098" max="4098" width="34.140625" style="988" customWidth="1"/>
    <col min="4099" max="4099" width="14" style="988" customWidth="1"/>
    <col min="4100" max="4100" width="13.7109375" style="988" customWidth="1"/>
    <col min="4101" max="4352" width="9.140625" style="988"/>
    <col min="4353" max="4353" width="25.5703125" style="988" bestFit="1" customWidth="1"/>
    <col min="4354" max="4354" width="34.140625" style="988" customWidth="1"/>
    <col min="4355" max="4355" width="14" style="988" customWidth="1"/>
    <col min="4356" max="4356" width="13.7109375" style="988" customWidth="1"/>
    <col min="4357" max="4608" width="9.140625" style="988"/>
    <col min="4609" max="4609" width="25.5703125" style="988" bestFit="1" customWidth="1"/>
    <col min="4610" max="4610" width="34.140625" style="988" customWidth="1"/>
    <col min="4611" max="4611" width="14" style="988" customWidth="1"/>
    <col min="4612" max="4612" width="13.7109375" style="988" customWidth="1"/>
    <col min="4613" max="4864" width="9.140625" style="988"/>
    <col min="4865" max="4865" width="25.5703125" style="988" bestFit="1" customWidth="1"/>
    <col min="4866" max="4866" width="34.140625" style="988" customWidth="1"/>
    <col min="4867" max="4867" width="14" style="988" customWidth="1"/>
    <col min="4868" max="4868" width="13.7109375" style="988" customWidth="1"/>
    <col min="4869" max="5120" width="9.140625" style="988"/>
    <col min="5121" max="5121" width="25.5703125" style="988" bestFit="1" customWidth="1"/>
    <col min="5122" max="5122" width="34.140625" style="988" customWidth="1"/>
    <col min="5123" max="5123" width="14" style="988" customWidth="1"/>
    <col min="5124" max="5124" width="13.7109375" style="988" customWidth="1"/>
    <col min="5125" max="5376" width="9.140625" style="988"/>
    <col min="5377" max="5377" width="25.5703125" style="988" bestFit="1" customWidth="1"/>
    <col min="5378" max="5378" width="34.140625" style="988" customWidth="1"/>
    <col min="5379" max="5379" width="14" style="988" customWidth="1"/>
    <col min="5380" max="5380" width="13.7109375" style="988" customWidth="1"/>
    <col min="5381" max="5632" width="9.140625" style="988"/>
    <col min="5633" max="5633" width="25.5703125" style="988" bestFit="1" customWidth="1"/>
    <col min="5634" max="5634" width="34.140625" style="988" customWidth="1"/>
    <col min="5635" max="5635" width="14" style="988" customWidth="1"/>
    <col min="5636" max="5636" width="13.7109375" style="988" customWidth="1"/>
    <col min="5637" max="5888" width="9.140625" style="988"/>
    <col min="5889" max="5889" width="25.5703125" style="988" bestFit="1" customWidth="1"/>
    <col min="5890" max="5890" width="34.140625" style="988" customWidth="1"/>
    <col min="5891" max="5891" width="14" style="988" customWidth="1"/>
    <col min="5892" max="5892" width="13.7109375" style="988" customWidth="1"/>
    <col min="5893" max="6144" width="9.140625" style="988"/>
    <col min="6145" max="6145" width="25.5703125" style="988" bestFit="1" customWidth="1"/>
    <col min="6146" max="6146" width="34.140625" style="988" customWidth="1"/>
    <col min="6147" max="6147" width="14" style="988" customWidth="1"/>
    <col min="6148" max="6148" width="13.7109375" style="988" customWidth="1"/>
    <col min="6149" max="6400" width="9.140625" style="988"/>
    <col min="6401" max="6401" width="25.5703125" style="988" bestFit="1" customWidth="1"/>
    <col min="6402" max="6402" width="34.140625" style="988" customWidth="1"/>
    <col min="6403" max="6403" width="14" style="988" customWidth="1"/>
    <col min="6404" max="6404" width="13.7109375" style="988" customWidth="1"/>
    <col min="6405" max="6656" width="9.140625" style="988"/>
    <col min="6657" max="6657" width="25.5703125" style="988" bestFit="1" customWidth="1"/>
    <col min="6658" max="6658" width="34.140625" style="988" customWidth="1"/>
    <col min="6659" max="6659" width="14" style="988" customWidth="1"/>
    <col min="6660" max="6660" width="13.7109375" style="988" customWidth="1"/>
    <col min="6661" max="6912" width="9.140625" style="988"/>
    <col min="6913" max="6913" width="25.5703125" style="988" bestFit="1" customWidth="1"/>
    <col min="6914" max="6914" width="34.140625" style="988" customWidth="1"/>
    <col min="6915" max="6915" width="14" style="988" customWidth="1"/>
    <col min="6916" max="6916" width="13.7109375" style="988" customWidth="1"/>
    <col min="6917" max="7168" width="9.140625" style="988"/>
    <col min="7169" max="7169" width="25.5703125" style="988" bestFit="1" customWidth="1"/>
    <col min="7170" max="7170" width="34.140625" style="988" customWidth="1"/>
    <col min="7171" max="7171" width="14" style="988" customWidth="1"/>
    <col min="7172" max="7172" width="13.7109375" style="988" customWidth="1"/>
    <col min="7173" max="7424" width="9.140625" style="988"/>
    <col min="7425" max="7425" width="25.5703125" style="988" bestFit="1" customWidth="1"/>
    <col min="7426" max="7426" width="34.140625" style="988" customWidth="1"/>
    <col min="7427" max="7427" width="14" style="988" customWidth="1"/>
    <col min="7428" max="7428" width="13.7109375" style="988" customWidth="1"/>
    <col min="7429" max="7680" width="9.140625" style="988"/>
    <col min="7681" max="7681" width="25.5703125" style="988" bestFit="1" customWidth="1"/>
    <col min="7682" max="7682" width="34.140625" style="988" customWidth="1"/>
    <col min="7683" max="7683" width="14" style="988" customWidth="1"/>
    <col min="7684" max="7684" width="13.7109375" style="988" customWidth="1"/>
    <col min="7685" max="7936" width="9.140625" style="988"/>
    <col min="7937" max="7937" width="25.5703125" style="988" bestFit="1" customWidth="1"/>
    <col min="7938" max="7938" width="34.140625" style="988" customWidth="1"/>
    <col min="7939" max="7939" width="14" style="988" customWidth="1"/>
    <col min="7940" max="7940" width="13.7109375" style="988" customWidth="1"/>
    <col min="7941" max="8192" width="9.140625" style="988"/>
    <col min="8193" max="8193" width="25.5703125" style="988" bestFit="1" customWidth="1"/>
    <col min="8194" max="8194" width="34.140625" style="988" customWidth="1"/>
    <col min="8195" max="8195" width="14" style="988" customWidth="1"/>
    <col min="8196" max="8196" width="13.7109375" style="988" customWidth="1"/>
    <col min="8197" max="8448" width="9.140625" style="988"/>
    <col min="8449" max="8449" width="25.5703125" style="988" bestFit="1" customWidth="1"/>
    <col min="8450" max="8450" width="34.140625" style="988" customWidth="1"/>
    <col min="8451" max="8451" width="14" style="988" customWidth="1"/>
    <col min="8452" max="8452" width="13.7109375" style="988" customWidth="1"/>
    <col min="8453" max="8704" width="9.140625" style="988"/>
    <col min="8705" max="8705" width="25.5703125" style="988" bestFit="1" customWidth="1"/>
    <col min="8706" max="8706" width="34.140625" style="988" customWidth="1"/>
    <col min="8707" max="8707" width="14" style="988" customWidth="1"/>
    <col min="8708" max="8708" width="13.7109375" style="988" customWidth="1"/>
    <col min="8709" max="8960" width="9.140625" style="988"/>
    <col min="8961" max="8961" width="25.5703125" style="988" bestFit="1" customWidth="1"/>
    <col min="8962" max="8962" width="34.140625" style="988" customWidth="1"/>
    <col min="8963" max="8963" width="14" style="988" customWidth="1"/>
    <col min="8964" max="8964" width="13.7109375" style="988" customWidth="1"/>
    <col min="8965" max="9216" width="9.140625" style="988"/>
    <col min="9217" max="9217" width="25.5703125" style="988" bestFit="1" customWidth="1"/>
    <col min="9218" max="9218" width="34.140625" style="988" customWidth="1"/>
    <col min="9219" max="9219" width="14" style="988" customWidth="1"/>
    <col min="9220" max="9220" width="13.7109375" style="988" customWidth="1"/>
    <col min="9221" max="9472" width="9.140625" style="988"/>
    <col min="9473" max="9473" width="25.5703125" style="988" bestFit="1" customWidth="1"/>
    <col min="9474" max="9474" width="34.140625" style="988" customWidth="1"/>
    <col min="9475" max="9475" width="14" style="988" customWidth="1"/>
    <col min="9476" max="9476" width="13.7109375" style="988" customWidth="1"/>
    <col min="9477" max="9728" width="9.140625" style="988"/>
    <col min="9729" max="9729" width="25.5703125" style="988" bestFit="1" customWidth="1"/>
    <col min="9730" max="9730" width="34.140625" style="988" customWidth="1"/>
    <col min="9731" max="9731" width="14" style="988" customWidth="1"/>
    <col min="9732" max="9732" width="13.7109375" style="988" customWidth="1"/>
    <col min="9733" max="9984" width="9.140625" style="988"/>
    <col min="9985" max="9985" width="25.5703125" style="988" bestFit="1" customWidth="1"/>
    <col min="9986" max="9986" width="34.140625" style="988" customWidth="1"/>
    <col min="9987" max="9987" width="14" style="988" customWidth="1"/>
    <col min="9988" max="9988" width="13.7109375" style="988" customWidth="1"/>
    <col min="9989" max="10240" width="9.140625" style="988"/>
    <col min="10241" max="10241" width="25.5703125" style="988" bestFit="1" customWidth="1"/>
    <col min="10242" max="10242" width="34.140625" style="988" customWidth="1"/>
    <col min="10243" max="10243" width="14" style="988" customWidth="1"/>
    <col min="10244" max="10244" width="13.7109375" style="988" customWidth="1"/>
    <col min="10245" max="10496" width="9.140625" style="988"/>
    <col min="10497" max="10497" width="25.5703125" style="988" bestFit="1" customWidth="1"/>
    <col min="10498" max="10498" width="34.140625" style="988" customWidth="1"/>
    <col min="10499" max="10499" width="14" style="988" customWidth="1"/>
    <col min="10500" max="10500" width="13.7109375" style="988" customWidth="1"/>
    <col min="10501" max="10752" width="9.140625" style="988"/>
    <col min="10753" max="10753" width="25.5703125" style="988" bestFit="1" customWidth="1"/>
    <col min="10754" max="10754" width="34.140625" style="988" customWidth="1"/>
    <col min="10755" max="10755" width="14" style="988" customWidth="1"/>
    <col min="10756" max="10756" width="13.7109375" style="988" customWidth="1"/>
    <col min="10757" max="11008" width="9.140625" style="988"/>
    <col min="11009" max="11009" width="25.5703125" style="988" bestFit="1" customWidth="1"/>
    <col min="11010" max="11010" width="34.140625" style="988" customWidth="1"/>
    <col min="11011" max="11011" width="14" style="988" customWidth="1"/>
    <col min="11012" max="11012" width="13.7109375" style="988" customWidth="1"/>
    <col min="11013" max="11264" width="9.140625" style="988"/>
    <col min="11265" max="11265" width="25.5703125" style="988" bestFit="1" customWidth="1"/>
    <col min="11266" max="11266" width="34.140625" style="988" customWidth="1"/>
    <col min="11267" max="11267" width="14" style="988" customWidth="1"/>
    <col min="11268" max="11268" width="13.7109375" style="988" customWidth="1"/>
    <col min="11269" max="11520" width="9.140625" style="988"/>
    <col min="11521" max="11521" width="25.5703125" style="988" bestFit="1" customWidth="1"/>
    <col min="11522" max="11522" width="34.140625" style="988" customWidth="1"/>
    <col min="11523" max="11523" width="14" style="988" customWidth="1"/>
    <col min="11524" max="11524" width="13.7109375" style="988" customWidth="1"/>
    <col min="11525" max="11776" width="9.140625" style="988"/>
    <col min="11777" max="11777" width="25.5703125" style="988" bestFit="1" customWidth="1"/>
    <col min="11778" max="11778" width="34.140625" style="988" customWidth="1"/>
    <col min="11779" max="11779" width="14" style="988" customWidth="1"/>
    <col min="11780" max="11780" width="13.7109375" style="988" customWidth="1"/>
    <col min="11781" max="12032" width="9.140625" style="988"/>
    <col min="12033" max="12033" width="25.5703125" style="988" bestFit="1" customWidth="1"/>
    <col min="12034" max="12034" width="34.140625" style="988" customWidth="1"/>
    <col min="12035" max="12035" width="14" style="988" customWidth="1"/>
    <col min="12036" max="12036" width="13.7109375" style="988" customWidth="1"/>
    <col min="12037" max="12288" width="9.140625" style="988"/>
    <col min="12289" max="12289" width="25.5703125" style="988" bestFit="1" customWidth="1"/>
    <col min="12290" max="12290" width="34.140625" style="988" customWidth="1"/>
    <col min="12291" max="12291" width="14" style="988" customWidth="1"/>
    <col min="12292" max="12292" width="13.7109375" style="988" customWidth="1"/>
    <col min="12293" max="12544" width="9.140625" style="988"/>
    <col min="12545" max="12545" width="25.5703125" style="988" bestFit="1" customWidth="1"/>
    <col min="12546" max="12546" width="34.140625" style="988" customWidth="1"/>
    <col min="12547" max="12547" width="14" style="988" customWidth="1"/>
    <col min="12548" max="12548" width="13.7109375" style="988" customWidth="1"/>
    <col min="12549" max="12800" width="9.140625" style="988"/>
    <col min="12801" max="12801" width="25.5703125" style="988" bestFit="1" customWidth="1"/>
    <col min="12802" max="12802" width="34.140625" style="988" customWidth="1"/>
    <col min="12803" max="12803" width="14" style="988" customWidth="1"/>
    <col min="12804" max="12804" width="13.7109375" style="988" customWidth="1"/>
    <col min="12805" max="13056" width="9.140625" style="988"/>
    <col min="13057" max="13057" width="25.5703125" style="988" bestFit="1" customWidth="1"/>
    <col min="13058" max="13058" width="34.140625" style="988" customWidth="1"/>
    <col min="13059" max="13059" width="14" style="988" customWidth="1"/>
    <col min="13060" max="13060" width="13.7109375" style="988" customWidth="1"/>
    <col min="13061" max="13312" width="9.140625" style="988"/>
    <col min="13313" max="13313" width="25.5703125" style="988" bestFit="1" customWidth="1"/>
    <col min="13314" max="13314" width="34.140625" style="988" customWidth="1"/>
    <col min="13315" max="13315" width="14" style="988" customWidth="1"/>
    <col min="13316" max="13316" width="13.7109375" style="988" customWidth="1"/>
    <col min="13317" max="13568" width="9.140625" style="988"/>
    <col min="13569" max="13569" width="25.5703125" style="988" bestFit="1" customWidth="1"/>
    <col min="13570" max="13570" width="34.140625" style="988" customWidth="1"/>
    <col min="13571" max="13571" width="14" style="988" customWidth="1"/>
    <col min="13572" max="13572" width="13.7109375" style="988" customWidth="1"/>
    <col min="13573" max="13824" width="9.140625" style="988"/>
    <col min="13825" max="13825" width="25.5703125" style="988" bestFit="1" customWidth="1"/>
    <col min="13826" max="13826" width="34.140625" style="988" customWidth="1"/>
    <col min="13827" max="13827" width="14" style="988" customWidth="1"/>
    <col min="13828" max="13828" width="13.7109375" style="988" customWidth="1"/>
    <col min="13829" max="14080" width="9.140625" style="988"/>
    <col min="14081" max="14081" width="25.5703125" style="988" bestFit="1" customWidth="1"/>
    <col min="14082" max="14082" width="34.140625" style="988" customWidth="1"/>
    <col min="14083" max="14083" width="14" style="988" customWidth="1"/>
    <col min="14084" max="14084" width="13.7109375" style="988" customWidth="1"/>
    <col min="14085" max="14336" width="9.140625" style="988"/>
    <col min="14337" max="14337" width="25.5703125" style="988" bestFit="1" customWidth="1"/>
    <col min="14338" max="14338" width="34.140625" style="988" customWidth="1"/>
    <col min="14339" max="14339" width="14" style="988" customWidth="1"/>
    <col min="14340" max="14340" width="13.7109375" style="988" customWidth="1"/>
    <col min="14341" max="14592" width="9.140625" style="988"/>
    <col min="14593" max="14593" width="25.5703125" style="988" bestFit="1" customWidth="1"/>
    <col min="14594" max="14594" width="34.140625" style="988" customWidth="1"/>
    <col min="14595" max="14595" width="14" style="988" customWidth="1"/>
    <col min="14596" max="14596" width="13.7109375" style="988" customWidth="1"/>
    <col min="14597" max="14848" width="9.140625" style="988"/>
    <col min="14849" max="14849" width="25.5703125" style="988" bestFit="1" customWidth="1"/>
    <col min="14850" max="14850" width="34.140625" style="988" customWidth="1"/>
    <col min="14851" max="14851" width="14" style="988" customWidth="1"/>
    <col min="14852" max="14852" width="13.7109375" style="988" customWidth="1"/>
    <col min="14853" max="15104" width="9.140625" style="988"/>
    <col min="15105" max="15105" width="25.5703125" style="988" bestFit="1" customWidth="1"/>
    <col min="15106" max="15106" width="34.140625" style="988" customWidth="1"/>
    <col min="15107" max="15107" width="14" style="988" customWidth="1"/>
    <col min="15108" max="15108" width="13.7109375" style="988" customWidth="1"/>
    <col min="15109" max="15360" width="9.140625" style="988"/>
    <col min="15361" max="15361" width="25.5703125" style="988" bestFit="1" customWidth="1"/>
    <col min="15362" max="15362" width="34.140625" style="988" customWidth="1"/>
    <col min="15363" max="15363" width="14" style="988" customWidth="1"/>
    <col min="15364" max="15364" width="13.7109375" style="988" customWidth="1"/>
    <col min="15365" max="15616" width="9.140625" style="988"/>
    <col min="15617" max="15617" width="25.5703125" style="988" bestFit="1" customWidth="1"/>
    <col min="15618" max="15618" width="34.140625" style="988" customWidth="1"/>
    <col min="15619" max="15619" width="14" style="988" customWidth="1"/>
    <col min="15620" max="15620" width="13.7109375" style="988" customWidth="1"/>
    <col min="15621" max="15872" width="9.140625" style="988"/>
    <col min="15873" max="15873" width="25.5703125" style="988" bestFit="1" customWidth="1"/>
    <col min="15874" max="15874" width="34.140625" style="988" customWidth="1"/>
    <col min="15875" max="15875" width="14" style="988" customWidth="1"/>
    <col min="15876" max="15876" width="13.7109375" style="988" customWidth="1"/>
    <col min="15877" max="16128" width="9.140625" style="988"/>
    <col min="16129" max="16129" width="25.5703125" style="988" bestFit="1" customWidth="1"/>
    <col min="16130" max="16130" width="34.140625" style="988" customWidth="1"/>
    <col min="16131" max="16131" width="14" style="988" customWidth="1"/>
    <col min="16132" max="16132" width="13.7109375" style="988" customWidth="1"/>
    <col min="16133" max="16384" width="9.140625" style="988"/>
  </cols>
  <sheetData>
    <row r="1" spans="1:8" ht="15.75">
      <c r="A1" s="987"/>
    </row>
    <row r="2" spans="1:8">
      <c r="A2" s="989" t="s">
        <v>434</v>
      </c>
    </row>
    <row r="3" spans="1:8">
      <c r="A3" s="989"/>
    </row>
    <row r="4" spans="1:8" ht="12.75" customHeight="1">
      <c r="A4" s="1618" t="s">
        <v>416</v>
      </c>
      <c r="B4" s="1619"/>
      <c r="C4" s="990" t="s">
        <v>435</v>
      </c>
      <c r="D4" s="990" t="s">
        <v>436</v>
      </c>
    </row>
    <row r="5" spans="1:8" ht="35.25" customHeight="1">
      <c r="A5" s="1620"/>
      <c r="B5" s="1621"/>
      <c r="C5" s="1624" t="s">
        <v>437</v>
      </c>
      <c r="D5" s="1626" t="s">
        <v>437</v>
      </c>
    </row>
    <row r="6" spans="1:8" ht="24" customHeight="1">
      <c r="A6" s="1622"/>
      <c r="B6" s="1623"/>
      <c r="C6" s="1625"/>
      <c r="D6" s="1627"/>
    </row>
    <row r="7" spans="1:8">
      <c r="A7" s="991"/>
      <c r="B7" s="992"/>
      <c r="C7" s="993"/>
      <c r="D7" s="994"/>
    </row>
    <row r="8" spans="1:8">
      <c r="A8" s="1616" t="s">
        <v>438</v>
      </c>
      <c r="B8" s="1617"/>
      <c r="C8" s="995">
        <v>-1.0999999999999999E-2</v>
      </c>
      <c r="D8" s="996">
        <v>1.569</v>
      </c>
      <c r="E8" s="997"/>
      <c r="F8" s="998"/>
    </row>
    <row r="9" spans="1:8">
      <c r="A9" s="1616" t="s">
        <v>439</v>
      </c>
      <c r="B9" s="1617"/>
      <c r="C9" s="995">
        <v>-1.0999999999999999E-2</v>
      </c>
      <c r="D9" s="996">
        <v>1.569</v>
      </c>
    </row>
    <row r="10" spans="1:8">
      <c r="A10" s="1616" t="s">
        <v>440</v>
      </c>
      <c r="B10" s="1617"/>
      <c r="C10" s="999"/>
      <c r="D10" s="1000"/>
    </row>
    <row r="11" spans="1:8">
      <c r="A11" s="1630" t="s">
        <v>441</v>
      </c>
      <c r="B11" s="1631"/>
      <c r="C11" s="995">
        <v>-1.0999999999999999E-2</v>
      </c>
      <c r="D11" s="996">
        <v>1.569</v>
      </c>
      <c r="H11" s="997"/>
    </row>
    <row r="12" spans="1:8">
      <c r="A12" s="1632" t="s">
        <v>442</v>
      </c>
      <c r="B12" s="1633"/>
      <c r="C12" s="1001">
        <v>-1.0999999999999999E-2</v>
      </c>
      <c r="D12" s="1002">
        <v>1.569</v>
      </c>
    </row>
    <row r="14" spans="1:8" ht="12.75" customHeight="1">
      <c r="A14" s="1634" t="s">
        <v>522</v>
      </c>
      <c r="B14" s="1634"/>
      <c r="C14" s="1634"/>
      <c r="D14" s="1634"/>
      <c r="F14" s="998"/>
    </row>
    <row r="15" spans="1:8">
      <c r="A15" s="989"/>
      <c r="B15" s="1003"/>
      <c r="C15" s="989"/>
    </row>
    <row r="16" spans="1:8" ht="15.75">
      <c r="A16" s="1635"/>
      <c r="B16" s="1636"/>
      <c r="C16" s="990" t="s">
        <v>435</v>
      </c>
      <c r="D16" s="990" t="s">
        <v>436</v>
      </c>
    </row>
    <row r="17" spans="1:4" ht="25.5">
      <c r="A17" s="1637"/>
      <c r="B17" s="1638"/>
      <c r="C17" s="1004" t="s">
        <v>521</v>
      </c>
      <c r="D17" s="1004" t="s">
        <v>521</v>
      </c>
    </row>
    <row r="18" spans="1:4" ht="69" customHeight="1">
      <c r="A18" s="1628" t="s">
        <v>520</v>
      </c>
      <c r="B18" s="1629"/>
      <c r="C18" s="1005">
        <v>0</v>
      </c>
      <c r="D18" s="1005">
        <v>0</v>
      </c>
    </row>
    <row r="19" spans="1:4" ht="60" customHeight="1">
      <c r="A19" s="1628" t="s">
        <v>519</v>
      </c>
      <c r="B19" s="1629"/>
      <c r="C19" s="1005">
        <v>0</v>
      </c>
      <c r="D19" s="1005">
        <v>0</v>
      </c>
    </row>
  </sheetData>
  <mergeCells count="13">
    <mergeCell ref="A19:B19"/>
    <mergeCell ref="A11:B11"/>
    <mergeCell ref="A12:B12"/>
    <mergeCell ref="A14:D14"/>
    <mergeCell ref="A16:B16"/>
    <mergeCell ref="A17:B17"/>
    <mergeCell ref="A18:B18"/>
    <mergeCell ref="A10:B10"/>
    <mergeCell ref="A4:B6"/>
    <mergeCell ref="C5:C6"/>
    <mergeCell ref="D5:D6"/>
    <mergeCell ref="A8:B8"/>
    <mergeCell ref="A9:B9"/>
  </mergeCells>
  <printOptions horizontalCentered="1"/>
  <pageMargins left="0.59055118110236227" right="0.59055118110236227" top="0.98425196850393704" bottom="0.98425196850393704" header="0.51181102362204722" footer="0.51181102362204722"/>
  <pageSetup paperSize="9" orientation="landscape" horizontalDpi="4294967293"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EFB1-5E7A-4C5A-8249-43FA5CB333F4}">
  <sheetPr>
    <tabColor rgb="FFCCFFFF"/>
  </sheetPr>
  <dimension ref="B1:J20"/>
  <sheetViews>
    <sheetView topLeftCell="A4" zoomScale="150" zoomScaleNormal="150" workbookViewId="0">
      <selection activeCell="B18" sqref="B18"/>
    </sheetView>
  </sheetViews>
  <sheetFormatPr baseColWidth="10" defaultColWidth="9.140625" defaultRowHeight="15"/>
  <cols>
    <col min="1" max="1" width="2.140625" style="975" customWidth="1"/>
    <col min="2" max="2" width="18.42578125" style="975" customWidth="1"/>
    <col min="3" max="5" width="15.28515625" style="975" customWidth="1"/>
    <col min="6" max="16384" width="9.140625" style="975"/>
  </cols>
  <sheetData>
    <row r="1" spans="2:10" ht="8.25" customHeight="1" thickBot="1"/>
    <row r="2" spans="2:10" ht="53.25" customHeight="1" thickTop="1" thickBot="1">
      <c r="B2" s="1639" t="s">
        <v>572</v>
      </c>
      <c r="C2" s="1639"/>
      <c r="D2" s="1639"/>
      <c r="E2" s="1639"/>
      <c r="F2" s="1639"/>
      <c r="G2" s="1639"/>
      <c r="H2" s="1639"/>
      <c r="I2" s="1639"/>
      <c r="J2" s="1639"/>
    </row>
    <row r="3" spans="2:10" ht="15.75" thickTop="1">
      <c r="B3" s="976"/>
    </row>
    <row r="4" spans="2:10" ht="27">
      <c r="B4" s="972" t="s">
        <v>571</v>
      </c>
      <c r="C4" s="972" t="s">
        <v>570</v>
      </c>
      <c r="D4" s="977"/>
    </row>
    <row r="5" spans="2:10" ht="21" customHeight="1">
      <c r="B5" s="978" t="s">
        <v>632</v>
      </c>
      <c r="C5" s="979" t="s">
        <v>579</v>
      </c>
    </row>
    <row r="6" spans="2:10">
      <c r="B6" s="980" t="s">
        <v>633</v>
      </c>
      <c r="C6" s="981" t="s">
        <v>579</v>
      </c>
    </row>
    <row r="7" spans="2:10">
      <c r="B7" s="982" t="s">
        <v>634</v>
      </c>
      <c r="C7" s="983" t="s">
        <v>579</v>
      </c>
    </row>
    <row r="9" spans="2:10" ht="21" customHeight="1">
      <c r="B9" s="972" t="s">
        <v>569</v>
      </c>
      <c r="C9" s="972" t="s">
        <v>110</v>
      </c>
      <c r="D9" s="972" t="s">
        <v>425</v>
      </c>
    </row>
    <row r="10" spans="2:10" ht="21" customHeight="1">
      <c r="B10" s="978" t="s">
        <v>635</v>
      </c>
      <c r="C10" s="979" t="s">
        <v>579</v>
      </c>
      <c r="D10" s="979" t="s">
        <v>579</v>
      </c>
    </row>
    <row r="11" spans="2:10">
      <c r="B11" s="980" t="s">
        <v>636</v>
      </c>
      <c r="C11" s="981" t="s">
        <v>579</v>
      </c>
      <c r="D11" s="981" t="s">
        <v>579</v>
      </c>
    </row>
    <row r="12" spans="2:10">
      <c r="B12" s="982" t="s">
        <v>637</v>
      </c>
      <c r="C12" s="983" t="s">
        <v>579</v>
      </c>
      <c r="D12" s="983" t="s">
        <v>579</v>
      </c>
    </row>
    <row r="14" spans="2:10" ht="27">
      <c r="B14" s="972" t="s">
        <v>568</v>
      </c>
      <c r="C14" s="972" t="s">
        <v>110</v>
      </c>
      <c r="D14" s="972" t="s">
        <v>111</v>
      </c>
      <c r="E14" s="972" t="s">
        <v>112</v>
      </c>
    </row>
    <row r="15" spans="2:10">
      <c r="B15" s="978">
        <v>44743</v>
      </c>
      <c r="C15" s="979" t="s">
        <v>579</v>
      </c>
      <c r="D15" s="979" t="s">
        <v>579</v>
      </c>
      <c r="E15" s="979" t="s">
        <v>579</v>
      </c>
    </row>
    <row r="16" spans="2:10" ht="30.75" customHeight="1">
      <c r="B16" s="980">
        <v>44774</v>
      </c>
      <c r="C16" s="981" t="s">
        <v>579</v>
      </c>
      <c r="D16" s="981" t="s">
        <v>579</v>
      </c>
      <c r="E16" s="981" t="s">
        <v>579</v>
      </c>
    </row>
    <row r="17" spans="2:10">
      <c r="B17" s="982">
        <v>44805</v>
      </c>
      <c r="C17" s="983" t="s">
        <v>579</v>
      </c>
      <c r="D17" s="983" t="s">
        <v>579</v>
      </c>
      <c r="E17" s="983" t="s">
        <v>579</v>
      </c>
    </row>
    <row r="18" spans="2:10" ht="15.75" thickBot="1"/>
    <row r="19" spans="2:10" ht="33" customHeight="1" thickTop="1" thickBot="1">
      <c r="B19" s="1640" t="s">
        <v>567</v>
      </c>
      <c r="C19" s="1640"/>
      <c r="D19" s="1640"/>
      <c r="E19" s="1640"/>
      <c r="F19" s="1640"/>
      <c r="G19" s="1640"/>
      <c r="H19" s="1640"/>
      <c r="I19" s="1640"/>
      <c r="J19" s="1640"/>
    </row>
    <row r="20" spans="2:10" ht="15.75" thickTop="1"/>
  </sheetData>
  <mergeCells count="2">
    <mergeCell ref="B2:J2"/>
    <mergeCell ref="B19:J1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9727-752C-42E0-8BDA-A996FDFB3EC3}">
  <sheetPr>
    <tabColor theme="1"/>
  </sheetPr>
  <dimension ref="A1"/>
  <sheetViews>
    <sheetView topLeftCell="A4" workbookViewId="0">
      <selection activeCell="B49" sqref="B49"/>
    </sheetView>
  </sheetViews>
  <sheetFormatPr baseColWidth="10" defaultRowHeight="12.75"/>
  <sheetData/>
  <pageMargins left="0.7" right="0.7" top="0.78740157499999996" bottom="0.78740157499999996"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rgb="FFFFC000"/>
    <pageSetUpPr fitToPage="1"/>
  </sheetPr>
  <dimension ref="A1:J42"/>
  <sheetViews>
    <sheetView zoomScaleNormal="100" workbookViewId="0">
      <selection activeCell="I22" sqref="I22"/>
    </sheetView>
  </sheetViews>
  <sheetFormatPr baseColWidth="10" defaultColWidth="9.140625" defaultRowHeight="12.75"/>
  <cols>
    <col min="1" max="1" width="32.85546875" style="56" customWidth="1"/>
    <col min="2" max="2" width="13.42578125" style="56" customWidth="1"/>
    <col min="3" max="3" width="15.85546875" style="56" bestFit="1" customWidth="1"/>
    <col min="4" max="4" width="17.28515625" style="56" customWidth="1"/>
    <col min="5" max="7" width="9.140625" style="56"/>
    <col min="8" max="8" width="26.28515625" style="56" customWidth="1"/>
    <col min="9" max="9" width="6" style="56" customWidth="1"/>
    <col min="10" max="10" width="13.7109375" style="56" bestFit="1" customWidth="1"/>
    <col min="11" max="11" width="13.42578125" style="56" customWidth="1"/>
    <col min="12" max="12" width="12.42578125" style="56" customWidth="1"/>
    <col min="13" max="13" width="13.28515625" style="56" customWidth="1"/>
    <col min="14" max="14" width="15.7109375" style="56" customWidth="1"/>
    <col min="15" max="18" width="9.140625" style="56"/>
    <col min="19" max="19" width="11" style="56" bestFit="1" customWidth="1"/>
    <col min="20" max="20" width="9.140625" style="56"/>
    <col min="21" max="21" width="12.7109375" style="56" bestFit="1" customWidth="1"/>
    <col min="22" max="16384" width="9.140625" style="56"/>
  </cols>
  <sheetData>
    <row r="1" spans="1:9" ht="18">
      <c r="A1" s="1651" t="s">
        <v>0</v>
      </c>
      <c r="B1" s="1651"/>
      <c r="C1" s="1651"/>
      <c r="D1" s="1651"/>
    </row>
    <row r="3" spans="1:9" ht="18">
      <c r="A3" s="1651" t="s">
        <v>129</v>
      </c>
      <c r="B3" s="1651"/>
      <c r="C3" s="1651"/>
      <c r="D3" s="1651"/>
    </row>
    <row r="5" spans="1:9">
      <c r="A5" s="1652" t="s">
        <v>619</v>
      </c>
      <c r="B5" s="1653"/>
      <c r="C5" s="1653"/>
      <c r="D5" s="1653"/>
      <c r="E5" s="57"/>
      <c r="F5" s="57"/>
    </row>
    <row r="6" spans="1:9">
      <c r="A6" s="248"/>
      <c r="B6" s="249"/>
      <c r="C6" s="249"/>
      <c r="D6" s="249"/>
      <c r="E6" s="57"/>
      <c r="F6" s="57"/>
    </row>
    <row r="7" spans="1:9">
      <c r="A7" s="248"/>
      <c r="B7" s="249"/>
      <c r="C7" s="249"/>
      <c r="D7" s="249"/>
      <c r="E7" s="57"/>
      <c r="F7" s="57"/>
    </row>
    <row r="9" spans="1:9">
      <c r="A9" s="186" t="s">
        <v>347</v>
      </c>
    </row>
    <row r="10" spans="1:9">
      <c r="A10" s="186"/>
    </row>
    <row r="11" spans="1:9" ht="17.25" customHeight="1">
      <c r="A11" s="288"/>
      <c r="B11" s="1649" t="s">
        <v>180</v>
      </c>
      <c r="C11" s="1654" t="s">
        <v>181</v>
      </c>
      <c r="D11" s="1656" t="s">
        <v>182</v>
      </c>
    </row>
    <row r="12" spans="1:9">
      <c r="A12" s="288"/>
      <c r="B12" s="1649"/>
      <c r="C12" s="1655"/>
      <c r="D12" s="1657"/>
    </row>
    <row r="13" spans="1:9">
      <c r="A13" s="288"/>
      <c r="B13" s="1649"/>
      <c r="C13" s="292" t="s">
        <v>183</v>
      </c>
      <c r="D13" s="293" t="s">
        <v>183</v>
      </c>
    </row>
    <row r="14" spans="1:9">
      <c r="A14" s="1645" t="s">
        <v>184</v>
      </c>
      <c r="B14" s="290" t="s">
        <v>110</v>
      </c>
      <c r="C14" s="1146">
        <f>'Tab.4 e Tab.5'!G6/100</f>
        <v>2.7100000000000002E-3</v>
      </c>
      <c r="D14" s="1146">
        <f>'Tab.4 e Tab.5'!H6/100</f>
        <v>3.5099999999999997E-3</v>
      </c>
      <c r="F14" s="274" t="s">
        <v>348</v>
      </c>
      <c r="G14" s="266"/>
      <c r="H14" s="267"/>
    </row>
    <row r="15" spans="1:9">
      <c r="A15" s="1646"/>
      <c r="B15" s="290" t="s">
        <v>111</v>
      </c>
      <c r="C15" s="1146">
        <f>'Tab.4 e Tab.5'!G7/100</f>
        <v>2.7100000000000002E-3</v>
      </c>
      <c r="D15" s="1146">
        <f>'Tab.4 e Tab.5'!H7/100</f>
        <v>3.5099999999999997E-3</v>
      </c>
      <c r="F15" s="268" t="s">
        <v>349</v>
      </c>
      <c r="G15" s="269"/>
      <c r="H15" s="270"/>
    </row>
    <row r="16" spans="1:9" ht="13.5" thickBot="1">
      <c r="A16" s="1647"/>
      <c r="B16" s="291" t="s">
        <v>112</v>
      </c>
      <c r="C16" s="1147">
        <f>'Tab.4 e Tab.5'!G8/100</f>
        <v>0</v>
      </c>
      <c r="D16" s="1148">
        <f>'Tab.4 e Tab.5'!H8/100</f>
        <v>0</v>
      </c>
      <c r="F16" s="271" t="s">
        <v>368</v>
      </c>
      <c r="G16" s="272"/>
      <c r="H16" s="273"/>
      <c r="I16" s="56" t="s">
        <v>244</v>
      </c>
    </row>
    <row r="17" spans="1:9">
      <c r="A17" s="1648" t="s">
        <v>179</v>
      </c>
      <c r="B17" s="289" t="s">
        <v>110</v>
      </c>
      <c r="C17" s="1271">
        <f>'Tab.4 e Tab.5'!G9/100</f>
        <v>7.92E-3</v>
      </c>
      <c r="D17" s="1271">
        <f>'Tab.4 e Tab.5'!H9/100</f>
        <v>1.0240000000000001E-2</v>
      </c>
    </row>
    <row r="18" spans="1:9">
      <c r="A18" s="1646"/>
      <c r="B18" s="290" t="s">
        <v>111</v>
      </c>
      <c r="C18" s="1146">
        <f>'Tab.4 e Tab.5'!G10/100</f>
        <v>7.92E-3</v>
      </c>
      <c r="D18" s="1146">
        <f>'Tab.4 e Tab.5'!H10/100</f>
        <v>1.0240000000000001E-2</v>
      </c>
    </row>
    <row r="19" spans="1:9">
      <c r="A19" s="1646"/>
      <c r="B19" s="290" t="s">
        <v>112</v>
      </c>
      <c r="C19" s="1146">
        <f>'Tab.4 e Tab.5'!G11/100</f>
        <v>0</v>
      </c>
      <c r="D19" s="1146">
        <f>'Tab.4 e Tab.5'!H11/100</f>
        <v>0</v>
      </c>
      <c r="H19" s="58"/>
    </row>
    <row r="20" spans="1:9">
      <c r="A20" s="263"/>
      <c r="B20" s="264"/>
      <c r="C20" s="265"/>
      <c r="D20" s="265"/>
      <c r="H20" s="58"/>
    </row>
    <row r="21" spans="1:9">
      <c r="A21" s="263"/>
      <c r="B21" s="264"/>
      <c r="C21" s="265"/>
      <c r="D21" s="265"/>
      <c r="H21" s="58"/>
    </row>
    <row r="22" spans="1:9">
      <c r="A22" s="263"/>
      <c r="B22" s="264"/>
      <c r="C22" s="265"/>
      <c r="D22" s="265"/>
      <c r="H22" s="58"/>
    </row>
    <row r="23" spans="1:9">
      <c r="H23" s="58"/>
    </row>
    <row r="24" spans="1:9">
      <c r="A24" s="186" t="s">
        <v>346</v>
      </c>
      <c r="H24" s="58"/>
      <c r="I24" s="58"/>
    </row>
    <row r="25" spans="1:9">
      <c r="A25" s="186"/>
    </row>
    <row r="26" spans="1:9" ht="15" customHeight="1">
      <c r="A26" s="288"/>
      <c r="B26" s="1649" t="s">
        <v>180</v>
      </c>
      <c r="C26" s="1654" t="s">
        <v>185</v>
      </c>
      <c r="D26" s="1656" t="s">
        <v>182</v>
      </c>
    </row>
    <row r="27" spans="1:9">
      <c r="A27" s="288"/>
      <c r="B27" s="1649"/>
      <c r="C27" s="1655"/>
      <c r="D27" s="1657"/>
    </row>
    <row r="28" spans="1:9" ht="13.5" thickBot="1">
      <c r="A28" s="287"/>
      <c r="B28" s="1650"/>
      <c r="C28" s="294" t="s">
        <v>183</v>
      </c>
      <c r="D28" s="295" t="s">
        <v>183</v>
      </c>
    </row>
    <row r="29" spans="1:9">
      <c r="A29" s="1648" t="s">
        <v>186</v>
      </c>
      <c r="B29" s="964" t="s">
        <v>110</v>
      </c>
      <c r="C29" s="1149">
        <f>'Tab.4 e Tab.5'!C19/100</f>
        <v>8.6E-3</v>
      </c>
      <c r="D29" s="1149">
        <f>'Tab.4 e Tab.5'!D19/100</f>
        <v>1.1000000000000001E-2</v>
      </c>
      <c r="I29" s="58"/>
    </row>
    <row r="30" spans="1:9">
      <c r="A30" s="1646"/>
      <c r="B30" s="290" t="s">
        <v>111</v>
      </c>
      <c r="C30" s="1149">
        <f>'Tab.4 e Tab.5'!C20/100</f>
        <v>8.6E-3</v>
      </c>
      <c r="D30" s="1149">
        <f>'Tab.4 e Tab.5'!D20/100</f>
        <v>1.1000000000000001E-2</v>
      </c>
      <c r="I30" s="58"/>
    </row>
    <row r="31" spans="1:9" ht="13.5" thickBot="1">
      <c r="A31" s="1647"/>
      <c r="B31" s="291" t="s">
        <v>112</v>
      </c>
      <c r="C31" s="1147">
        <f>'Tab.4 e Tab.5'!C21/100</f>
        <v>0</v>
      </c>
      <c r="D31" s="1148">
        <f>'Tab.4 e Tab.5'!D21/100</f>
        <v>0</v>
      </c>
      <c r="I31" s="58"/>
    </row>
    <row r="32" spans="1:9">
      <c r="A32" s="1641" t="s">
        <v>187</v>
      </c>
      <c r="B32" s="964" t="s">
        <v>110</v>
      </c>
      <c r="C32" s="1149">
        <f>'Tab.4 e Tab.5'!C22/100</f>
        <v>8.6E-3</v>
      </c>
      <c r="D32" s="1149">
        <f>'Tab.4 e Tab.5'!D22/100</f>
        <v>1.1000000000000001E-2</v>
      </c>
      <c r="I32" s="58"/>
    </row>
    <row r="33" spans="1:10">
      <c r="A33" s="1642"/>
      <c r="B33" s="290" t="s">
        <v>111</v>
      </c>
      <c r="C33" s="1149">
        <f>'Tab.4 e Tab.5'!C23/100</f>
        <v>8.6E-3</v>
      </c>
      <c r="D33" s="1149">
        <f>'Tab.4 e Tab.5'!D23/100</f>
        <v>1.1000000000000001E-2</v>
      </c>
      <c r="I33" s="58"/>
    </row>
    <row r="34" spans="1:10" ht="13.5" thickBot="1">
      <c r="A34" s="1643"/>
      <c r="B34" s="291" t="s">
        <v>112</v>
      </c>
      <c r="C34" s="1147">
        <f>'Tab.4 e Tab.5'!C24/100</f>
        <v>0</v>
      </c>
      <c r="D34" s="1148">
        <f>'Tab.4 e Tab.5'!D24/100</f>
        <v>0</v>
      </c>
      <c r="I34" s="58"/>
    </row>
    <row r="35" spans="1:10">
      <c r="A35" s="1642" t="s">
        <v>188</v>
      </c>
      <c r="B35" s="964" t="s">
        <v>110</v>
      </c>
      <c r="C35" s="1149">
        <f>'Tab.4 e Tab.5'!C25/100</f>
        <v>1.5100000000000001E-2</v>
      </c>
      <c r="D35" s="1149">
        <f>'Tab.4 e Tab.5'!D25/100</f>
        <v>1.89E-2</v>
      </c>
      <c r="I35" s="58"/>
    </row>
    <row r="36" spans="1:10">
      <c r="A36" s="1642"/>
      <c r="B36" s="290" t="s">
        <v>111</v>
      </c>
      <c r="C36" s="1149">
        <f>'Tab.4 e Tab.5'!C26/100</f>
        <v>1.5100000000000001E-2</v>
      </c>
      <c r="D36" s="1149">
        <f>'Tab.4 e Tab.5'!D26/100</f>
        <v>1.89E-2</v>
      </c>
      <c r="I36" s="58"/>
      <c r="J36" s="58"/>
    </row>
    <row r="37" spans="1:10" ht="13.5" thickBot="1">
      <c r="A37" s="1643"/>
      <c r="B37" s="291" t="s">
        <v>112</v>
      </c>
      <c r="C37" s="1147">
        <f>'Tab.4 e Tab.5'!C27/100</f>
        <v>0</v>
      </c>
      <c r="D37" s="1148">
        <f>'Tab.4 e Tab.5'!D27/100</f>
        <v>0</v>
      </c>
      <c r="I37" s="58"/>
      <c r="J37" s="58"/>
    </row>
    <row r="38" spans="1:10">
      <c r="A38" s="1642" t="s">
        <v>189</v>
      </c>
      <c r="B38" s="289" t="s">
        <v>110</v>
      </c>
      <c r="C38" s="1149">
        <f>'Tab.4 e Tab.5'!C28/100</f>
        <v>3.2300000000000002E-2</v>
      </c>
      <c r="D38" s="1149">
        <f>'Tab.4 e Tab.5'!D28/100</f>
        <v>4.2099999999999999E-2</v>
      </c>
      <c r="I38" s="58"/>
      <c r="J38" s="58"/>
    </row>
    <row r="39" spans="1:10">
      <c r="A39" s="1642"/>
      <c r="B39" s="290" t="s">
        <v>111</v>
      </c>
      <c r="C39" s="1149">
        <f>'Tab.4 e Tab.5'!C29/100</f>
        <v>3.2300000000000002E-2</v>
      </c>
      <c r="D39" s="1149">
        <f>'Tab.4 e Tab.5'!D29/100</f>
        <v>4.2099999999999999E-2</v>
      </c>
      <c r="I39" s="58"/>
      <c r="J39" s="58"/>
    </row>
    <row r="40" spans="1:10">
      <c r="A40" s="1644"/>
      <c r="B40" s="290" t="s">
        <v>112</v>
      </c>
      <c r="C40" s="1149">
        <f>'Tab.4 e Tab.5'!C30/100</f>
        <v>0</v>
      </c>
      <c r="D40" s="1149">
        <f>'Tab.4 e Tab.5'!D30/100</f>
        <v>0</v>
      </c>
      <c r="I40" s="58"/>
      <c r="J40" s="58"/>
    </row>
    <row r="42" spans="1:10" ht="12" customHeight="1"/>
  </sheetData>
  <customSheetViews>
    <customSheetView guid="{BC104435-B416-44A5-86B6-80EBEAFE6B9A}" fitToPage="1" showRuler="0">
      <selection sqref="A1:IV65536"/>
      <pageMargins left="0.19685039370078741" right="0.19685039370078741" top="0.78740157480314965" bottom="0.43307086614173229" header="0.51181102362204722" footer="0.19685039370078741"/>
      <printOptions horizontalCentered="1"/>
      <pageSetup paperSize="9" orientation="landscape" r:id="rId1"/>
      <headerFooter alignWithMargins="0">
        <oddFooter>&amp;Cenergy.dis GmbH, Julius-Durst-Strasse 6, 39042 Brixen, Tel. 04 72 275300, Fax. 04 72 275310 e-mail: info@energy-dis.it</oddFooter>
      </headerFooter>
    </customSheetView>
  </customSheetViews>
  <mergeCells count="15">
    <mergeCell ref="B26:B28"/>
    <mergeCell ref="A29:A31"/>
    <mergeCell ref="A1:D1"/>
    <mergeCell ref="A3:D3"/>
    <mergeCell ref="A5:D5"/>
    <mergeCell ref="B11:B13"/>
    <mergeCell ref="C11:C12"/>
    <mergeCell ref="D11:D12"/>
    <mergeCell ref="C26:C27"/>
    <mergeCell ref="D26:D27"/>
    <mergeCell ref="A32:A34"/>
    <mergeCell ref="A35:A37"/>
    <mergeCell ref="A38:A40"/>
    <mergeCell ref="A14:A16"/>
    <mergeCell ref="A17:A19"/>
  </mergeCells>
  <phoneticPr fontId="8" type="noConversion"/>
  <printOptions horizontalCentered="1"/>
  <pageMargins left="0.19685039370078741" right="0.19685039370078741" top="0.78740157480314965" bottom="0.43307086614173229" header="0.51181102362204722" footer="0.19685039370078741"/>
  <pageSetup paperSize="9" scale="98" orientation="landscape" r:id="rId2"/>
  <headerFooter alignWithMargins="0">
    <oddFooter>&amp;Cenergy.dis GmbH, Julius-Durst-Strasse 6, 39042 Brixen, Tel. 04 72 275300, Fax. 04 72 275310 e-mail: info@energy-dis.it</oddFooter>
  </headerFooter>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rgb="FFFFC000"/>
  </sheetPr>
  <dimension ref="A1:T79"/>
  <sheetViews>
    <sheetView workbookViewId="0">
      <selection activeCell="H57" sqref="H57"/>
    </sheetView>
  </sheetViews>
  <sheetFormatPr baseColWidth="10" defaultColWidth="11.42578125" defaultRowHeight="12.75"/>
  <cols>
    <col min="3" max="3" width="50.42578125" bestFit="1" customWidth="1"/>
    <col min="4" max="4" width="18.5703125" customWidth="1"/>
    <col min="5" max="5" width="19.28515625" customWidth="1"/>
    <col min="8" max="8" width="12.7109375" customWidth="1"/>
    <col min="9" max="9" width="12.140625" customWidth="1"/>
    <col min="10" max="10" width="29.140625" bestFit="1" customWidth="1"/>
    <col min="11" max="11" width="17" customWidth="1"/>
    <col min="13" max="13" width="20.140625" customWidth="1"/>
  </cols>
  <sheetData>
    <row r="1" spans="1:15">
      <c r="A1" s="962" t="s">
        <v>624</v>
      </c>
      <c r="B1" s="962"/>
      <c r="C1" s="962"/>
    </row>
    <row r="3" spans="1:15" ht="15.75" thickBot="1">
      <c r="A3" s="45" t="s">
        <v>587</v>
      </c>
      <c r="J3" s="1187" t="s">
        <v>595</v>
      </c>
    </row>
    <row r="4" spans="1:15" ht="13.5" thickBot="1">
      <c r="A4" t="s">
        <v>172</v>
      </c>
      <c r="I4" s="1166" t="s">
        <v>593</v>
      </c>
      <c r="J4" s="1185">
        <v>0</v>
      </c>
      <c r="K4" s="1165" t="s">
        <v>594</v>
      </c>
      <c r="L4" s="1163"/>
      <c r="M4" s="1164"/>
      <c r="N4" s="1186">
        <f>IFERROR(VLOOKUP(J4,'Kalkulation Distanzgebühr'!A:B,2),'Kalkulation Distanzgebühr'!$B$2002)</f>
        <v>189.71</v>
      </c>
    </row>
    <row r="6" spans="1:15">
      <c r="J6" s="1671" t="s">
        <v>293</v>
      </c>
      <c r="K6" s="1672"/>
      <c r="L6" s="1672"/>
      <c r="M6" s="1672"/>
      <c r="N6" s="1673"/>
      <c r="O6" s="580"/>
    </row>
    <row r="7" spans="1:15" ht="21" customHeight="1">
      <c r="B7" s="185"/>
      <c r="C7" s="1169" t="s">
        <v>177</v>
      </c>
      <c r="D7" s="1157" t="s">
        <v>176</v>
      </c>
      <c r="J7" s="1662" t="s">
        <v>19</v>
      </c>
      <c r="K7" s="1660" t="s">
        <v>23</v>
      </c>
      <c r="L7" s="1660" t="s">
        <v>24</v>
      </c>
      <c r="M7" s="1660" t="s">
        <v>17</v>
      </c>
      <c r="N7" s="1658" t="s">
        <v>18</v>
      </c>
    </row>
    <row r="8" spans="1:15">
      <c r="A8" t="s">
        <v>173</v>
      </c>
      <c r="B8" s="1170"/>
      <c r="C8" s="1139" t="s">
        <v>174</v>
      </c>
      <c r="D8" s="1141">
        <v>16</v>
      </c>
      <c r="J8" s="1663"/>
      <c r="K8" s="1661"/>
      <c r="L8" s="1661"/>
      <c r="M8" s="1661"/>
      <c r="N8" s="1659"/>
    </row>
    <row r="9" spans="1:15">
      <c r="B9" s="1170"/>
      <c r="C9" s="1167" t="s">
        <v>152</v>
      </c>
      <c r="D9" s="1141">
        <v>25.2</v>
      </c>
      <c r="J9" s="1685" t="s">
        <v>15</v>
      </c>
      <c r="K9" s="1686"/>
      <c r="L9" s="1686"/>
      <c r="M9" s="1686"/>
      <c r="N9" s="1687"/>
    </row>
    <row r="10" spans="1:15" ht="12.75" customHeight="1">
      <c r="B10" s="1170"/>
      <c r="C10" s="1167" t="s">
        <v>563</v>
      </c>
      <c r="D10" s="1141">
        <v>189.71</v>
      </c>
      <c r="J10" s="244"/>
      <c r="K10" s="245">
        <v>0</v>
      </c>
      <c r="L10" s="245">
        <v>200</v>
      </c>
      <c r="M10" s="246">
        <f>D10</f>
        <v>189.71</v>
      </c>
      <c r="N10" s="247"/>
    </row>
    <row r="11" spans="1:15" ht="38.25">
      <c r="B11" s="1170"/>
      <c r="C11" s="1168" t="s">
        <v>586</v>
      </c>
      <c r="D11" s="1142" t="s">
        <v>620</v>
      </c>
      <c r="J11" s="1685" t="s">
        <v>247</v>
      </c>
      <c r="K11" s="1686"/>
      <c r="L11" s="1686"/>
      <c r="M11" s="1686"/>
      <c r="N11" s="1687"/>
    </row>
    <row r="12" spans="1:15">
      <c r="B12" s="1170"/>
      <c r="C12" s="1167" t="s">
        <v>547</v>
      </c>
      <c r="D12" s="1141">
        <v>23</v>
      </c>
      <c r="J12" s="240"/>
      <c r="K12" s="241">
        <v>201</v>
      </c>
      <c r="L12" s="241">
        <v>700</v>
      </c>
      <c r="M12" s="242">
        <f>M10</f>
        <v>189.71</v>
      </c>
      <c r="N12" s="243">
        <v>95.09</v>
      </c>
    </row>
    <row r="13" spans="1:15">
      <c r="J13" s="1685" t="s">
        <v>16</v>
      </c>
      <c r="K13" s="1686"/>
      <c r="L13" s="1686"/>
      <c r="M13" s="1686"/>
      <c r="N13" s="1687"/>
    </row>
    <row r="14" spans="1:15">
      <c r="B14" s="966" t="s">
        <v>551</v>
      </c>
      <c r="C14" s="966"/>
      <c r="D14" s="966"/>
      <c r="E14" s="967"/>
      <c r="F14" s="967"/>
      <c r="G14" s="967"/>
      <c r="H14" s="968"/>
      <c r="J14" s="238"/>
      <c r="K14" s="47">
        <v>0</v>
      </c>
      <c r="L14" s="47">
        <v>700</v>
      </c>
      <c r="M14" s="48">
        <f>ROUND(M12+5*N12,2)</f>
        <v>665.16</v>
      </c>
      <c r="N14" s="239"/>
    </row>
    <row r="15" spans="1:15">
      <c r="B15" s="1688" t="s">
        <v>621</v>
      </c>
      <c r="C15" s="1689"/>
      <c r="D15" s="1689"/>
      <c r="E15" s="1689"/>
      <c r="F15" s="1689"/>
      <c r="G15" s="1689"/>
      <c r="H15" s="1690"/>
      <c r="J15" s="240"/>
      <c r="K15" s="241">
        <v>700</v>
      </c>
      <c r="L15" s="241">
        <v>1200</v>
      </c>
      <c r="M15" s="242"/>
      <c r="N15" s="243">
        <v>189.71</v>
      </c>
    </row>
    <row r="16" spans="1:15">
      <c r="B16" s="1688"/>
      <c r="C16" s="1689"/>
      <c r="D16" s="1689"/>
      <c r="E16" s="1689"/>
      <c r="F16" s="1689"/>
      <c r="G16" s="1689"/>
      <c r="H16" s="1690"/>
      <c r="J16" s="1685" t="s">
        <v>31</v>
      </c>
      <c r="K16" s="1686"/>
      <c r="L16" s="1686"/>
      <c r="M16" s="1686"/>
      <c r="N16" s="1687"/>
    </row>
    <row r="17" spans="1:20">
      <c r="B17" s="1688"/>
      <c r="C17" s="1689"/>
      <c r="D17" s="1689"/>
      <c r="E17" s="1689"/>
      <c r="F17" s="1689"/>
      <c r="G17" s="1689"/>
      <c r="H17" s="1690"/>
      <c r="J17" s="238"/>
      <c r="K17" s="47">
        <v>0</v>
      </c>
      <c r="L17" s="47">
        <v>1200</v>
      </c>
      <c r="M17" s="48">
        <f>ROUND(M14+5*N15,2)</f>
        <v>1613.71</v>
      </c>
      <c r="N17" s="239"/>
    </row>
    <row r="18" spans="1:20">
      <c r="B18" s="1691"/>
      <c r="C18" s="1692"/>
      <c r="D18" s="1692"/>
      <c r="E18" s="1692"/>
      <c r="F18" s="1692"/>
      <c r="G18" s="1692"/>
      <c r="H18" s="1693"/>
      <c r="J18" s="240"/>
      <c r="K18" s="241">
        <v>1200</v>
      </c>
      <c r="L18" s="241">
        <v>2000</v>
      </c>
      <c r="M18" s="242"/>
      <c r="N18" s="243">
        <v>379.4</v>
      </c>
    </row>
    <row r="19" spans="1:20">
      <c r="B19" s="1140"/>
      <c r="C19" s="1140"/>
      <c r="D19" s="1140"/>
      <c r="E19" s="1140"/>
      <c r="F19" s="1140"/>
      <c r="G19" s="1140"/>
      <c r="H19" s="1140"/>
      <c r="J19" s="10"/>
      <c r="K19" s="1159"/>
      <c r="L19" s="1159"/>
      <c r="M19" s="1160"/>
      <c r="N19" s="1159"/>
    </row>
    <row r="21" spans="1:20" ht="3" customHeight="1">
      <c r="A21" s="283"/>
      <c r="B21" s="283"/>
      <c r="C21" s="283"/>
      <c r="D21" s="283"/>
      <c r="E21" s="283"/>
      <c r="F21" s="283"/>
      <c r="G21" s="283"/>
      <c r="H21" s="283"/>
      <c r="I21" s="283"/>
      <c r="J21" s="283"/>
      <c r="K21" s="283"/>
      <c r="L21" s="283"/>
      <c r="M21" s="283"/>
      <c r="N21" s="283"/>
      <c r="O21" s="283"/>
      <c r="P21" s="283"/>
      <c r="Q21" s="283"/>
      <c r="R21" s="283"/>
      <c r="S21" s="283"/>
    </row>
    <row r="23" spans="1:20" ht="15">
      <c r="A23" s="45" t="s">
        <v>175</v>
      </c>
      <c r="C23" s="59"/>
    </row>
    <row r="24" spans="1:20">
      <c r="A24" s="49" t="s">
        <v>588</v>
      </c>
      <c r="M24" s="183" t="s">
        <v>285</v>
      </c>
      <c r="N24" s="276" t="s">
        <v>565</v>
      </c>
      <c r="O24" s="276"/>
      <c r="P24" s="276"/>
      <c r="Q24" s="276"/>
      <c r="R24" s="276"/>
      <c r="S24" s="277"/>
    </row>
    <row r="25" spans="1:20">
      <c r="D25" s="342"/>
      <c r="E25" s="342"/>
      <c r="M25" s="278"/>
      <c r="N25" s="279"/>
      <c r="O25" s="279"/>
      <c r="P25" s="279"/>
      <c r="Q25" s="279"/>
      <c r="R25" s="279"/>
      <c r="S25" s="280"/>
    </row>
    <row r="26" spans="1:20" ht="38.25" customHeight="1">
      <c r="C26" s="1135" t="s">
        <v>591</v>
      </c>
      <c r="D26" s="969" t="s">
        <v>552</v>
      </c>
      <c r="E26" s="1143" t="s">
        <v>553</v>
      </c>
      <c r="H26" s="1665" t="s">
        <v>584</v>
      </c>
      <c r="I26" s="1665"/>
      <c r="J26" s="1665"/>
      <c r="K26" s="1665"/>
      <c r="M26" s="1674" t="s">
        <v>286</v>
      </c>
      <c r="N26" s="1675"/>
      <c r="O26" s="1675"/>
      <c r="P26" s="1675"/>
      <c r="Q26" s="1675"/>
      <c r="R26" s="1675"/>
      <c r="S26" s="1676"/>
      <c r="T26" s="184"/>
    </row>
    <row r="27" spans="1:20" ht="15">
      <c r="C27" s="1157" t="s">
        <v>177</v>
      </c>
      <c r="D27" s="1157" t="s">
        <v>176</v>
      </c>
      <c r="E27" s="1157" t="s">
        <v>176</v>
      </c>
      <c r="G27" s="185"/>
      <c r="H27" s="1668" t="s">
        <v>177</v>
      </c>
      <c r="I27" s="1669"/>
      <c r="J27" s="1670"/>
      <c r="K27" s="46" t="s">
        <v>176</v>
      </c>
      <c r="M27" s="1674"/>
      <c r="N27" s="1675"/>
      <c r="O27" s="1675"/>
      <c r="P27" s="1675"/>
      <c r="Q27" s="1675"/>
      <c r="R27" s="1675"/>
      <c r="S27" s="1676"/>
      <c r="T27" s="184"/>
    </row>
    <row r="28" spans="1:20">
      <c r="A28" t="s">
        <v>173</v>
      </c>
      <c r="B28" s="1170"/>
      <c r="C28" s="1139" t="s">
        <v>174</v>
      </c>
      <c r="D28" s="1141">
        <v>16</v>
      </c>
      <c r="E28" s="1141">
        <v>16</v>
      </c>
      <c r="G28" s="1170"/>
      <c r="H28" s="1235" t="s">
        <v>174</v>
      </c>
      <c r="I28" s="1235"/>
      <c r="J28" s="1236"/>
      <c r="K28" s="1141">
        <v>16</v>
      </c>
      <c r="M28" s="1679" t="s">
        <v>351</v>
      </c>
      <c r="N28" s="1680"/>
      <c r="O28" s="1680"/>
      <c r="P28" s="1680"/>
      <c r="Q28" s="1680"/>
      <c r="R28" s="1680"/>
      <c r="S28" s="1681"/>
    </row>
    <row r="29" spans="1:20" ht="13.5" thickBot="1">
      <c r="B29" s="1170"/>
      <c r="C29" s="1167" t="s">
        <v>294</v>
      </c>
      <c r="D29" s="1155">
        <v>0</v>
      </c>
      <c r="E29" s="1155">
        <v>0</v>
      </c>
      <c r="G29" s="1170"/>
      <c r="H29" s="1237" t="s">
        <v>152</v>
      </c>
      <c r="I29" s="1238"/>
      <c r="J29" s="1239"/>
      <c r="K29" s="1144">
        <f>D9</f>
        <v>25.2</v>
      </c>
      <c r="M29" s="1682" t="s">
        <v>312</v>
      </c>
      <c r="N29" s="1683"/>
      <c r="O29" s="1683"/>
      <c r="P29" s="1683"/>
      <c r="Q29" s="1683"/>
      <c r="R29" s="1683"/>
      <c r="S29" s="1684"/>
    </row>
    <row r="30" spans="1:20" ht="13.5" thickBot="1">
      <c r="B30" s="1170"/>
      <c r="C30" s="1171" t="s">
        <v>292</v>
      </c>
      <c r="D30" s="1677" t="s">
        <v>562</v>
      </c>
      <c r="E30" s="1678"/>
      <c r="G30" s="1170"/>
      <c r="H30" s="1240" t="s">
        <v>295</v>
      </c>
      <c r="I30" s="1235"/>
      <c r="J30" s="1236"/>
      <c r="K30" s="1144" t="str">
        <f>D11</f>
        <v>71,32 €/kW</v>
      </c>
      <c r="M30" s="1682" t="s">
        <v>313</v>
      </c>
      <c r="N30" s="1683"/>
      <c r="O30" s="1683"/>
      <c r="P30" s="1683"/>
      <c r="Q30" s="1683"/>
      <c r="R30" s="1683"/>
      <c r="S30" s="1684"/>
    </row>
    <row r="31" spans="1:20">
      <c r="B31" s="1170"/>
      <c r="C31" s="1167" t="s">
        <v>564</v>
      </c>
      <c r="D31" s="1156" t="s">
        <v>622</v>
      </c>
      <c r="E31" s="1156" t="s">
        <v>623</v>
      </c>
      <c r="G31" s="1170"/>
      <c r="H31" s="1697" t="s">
        <v>547</v>
      </c>
      <c r="I31" s="1698"/>
      <c r="J31" s="1699"/>
      <c r="K31" s="1141">
        <v>23</v>
      </c>
      <c r="M31" s="1694" t="s">
        <v>314</v>
      </c>
      <c r="N31" s="1695"/>
      <c r="O31" s="1695"/>
      <c r="P31" s="1695"/>
      <c r="Q31" s="1695"/>
      <c r="R31" s="1695"/>
      <c r="S31" s="1696"/>
    </row>
    <row r="32" spans="1:20">
      <c r="B32" s="1170"/>
      <c r="C32" s="1167" t="s">
        <v>547</v>
      </c>
      <c r="D32" s="1141">
        <v>23</v>
      </c>
      <c r="E32" s="1141">
        <v>23</v>
      </c>
      <c r="H32" s="52"/>
      <c r="I32" s="19"/>
      <c r="J32" s="51"/>
      <c r="K32" s="182"/>
    </row>
    <row r="33" spans="1:11">
      <c r="B33" s="52"/>
      <c r="C33" s="19"/>
      <c r="D33" s="51"/>
      <c r="H33" s="52"/>
    </row>
    <row r="34" spans="1:11">
      <c r="B34" s="52"/>
      <c r="C34" s="19"/>
      <c r="D34" s="51"/>
      <c r="H34" s="52"/>
    </row>
    <row r="35" spans="1:11" ht="15">
      <c r="A35" s="45" t="s">
        <v>580</v>
      </c>
      <c r="B35" s="52"/>
      <c r="C35" s="49"/>
    </row>
    <row r="36" spans="1:11" ht="15">
      <c r="A36" s="45"/>
      <c r="B36" s="52"/>
      <c r="C36" s="49"/>
    </row>
    <row r="37" spans="1:11" ht="15">
      <c r="A37" s="45"/>
      <c r="B37" s="52"/>
      <c r="C37" s="1664" t="s">
        <v>591</v>
      </c>
      <c r="H37" s="1664" t="s">
        <v>584</v>
      </c>
      <c r="I37" s="1664"/>
      <c r="J37" s="1664"/>
      <c r="K37" s="1664"/>
    </row>
    <row r="38" spans="1:11">
      <c r="C38" s="1664"/>
      <c r="H38" s="1664"/>
      <c r="I38" s="1664"/>
      <c r="J38" s="1664"/>
      <c r="K38" s="1664"/>
    </row>
    <row r="39" spans="1:11">
      <c r="C39" s="1665"/>
      <c r="H39" s="1665"/>
      <c r="I39" s="1665"/>
      <c r="J39" s="1665"/>
      <c r="K39" s="1665"/>
    </row>
    <row r="40" spans="1:11" ht="15">
      <c r="B40" s="185"/>
      <c r="C40" s="1169" t="s">
        <v>177</v>
      </c>
      <c r="D40" s="1157" t="s">
        <v>176</v>
      </c>
      <c r="H40" s="1668" t="s">
        <v>177</v>
      </c>
      <c r="I40" s="1669"/>
      <c r="J40" s="1670"/>
      <c r="K40" s="46" t="s">
        <v>176</v>
      </c>
    </row>
    <row r="41" spans="1:11" ht="12.75" customHeight="1">
      <c r="B41" s="1170"/>
      <c r="C41" s="1172" t="s">
        <v>296</v>
      </c>
      <c r="D41" s="1144">
        <v>0</v>
      </c>
      <c r="G41" s="1170"/>
      <c r="H41" s="1700" t="s">
        <v>296</v>
      </c>
      <c r="I41" s="1701"/>
      <c r="J41" s="1702"/>
      <c r="K41" s="1141">
        <f>D9</f>
        <v>25.2</v>
      </c>
    </row>
    <row r="42" spans="1:11" ht="12.75" customHeight="1">
      <c r="B42" s="1170"/>
      <c r="C42" s="1172" t="s">
        <v>589</v>
      </c>
      <c r="D42" s="1144" t="s">
        <v>590</v>
      </c>
      <c r="G42" s="1170"/>
      <c r="H42" s="1703" t="s">
        <v>547</v>
      </c>
      <c r="I42" s="1704"/>
      <c r="J42" s="1705"/>
      <c r="K42" s="1141">
        <v>23</v>
      </c>
    </row>
    <row r="43" spans="1:11" ht="12.75" customHeight="1">
      <c r="B43" s="1170"/>
      <c r="C43" s="1167" t="s">
        <v>547</v>
      </c>
      <c r="D43" s="1141">
        <v>23</v>
      </c>
    </row>
    <row r="47" spans="1:11" ht="15">
      <c r="A47" s="45" t="s">
        <v>581</v>
      </c>
    </row>
    <row r="49" spans="1:4" ht="15">
      <c r="A49" t="s">
        <v>173</v>
      </c>
      <c r="C49" s="1157" t="s">
        <v>177</v>
      </c>
      <c r="D49" s="1157" t="s">
        <v>176</v>
      </c>
    </row>
    <row r="50" spans="1:4">
      <c r="B50" s="1170"/>
      <c r="C50" s="1139" t="s">
        <v>174</v>
      </c>
      <c r="D50" s="1141">
        <v>16</v>
      </c>
    </row>
    <row r="51" spans="1:4">
      <c r="B51" s="1170"/>
      <c r="C51" s="1172" t="s">
        <v>296</v>
      </c>
      <c r="D51" s="1141">
        <f>D9</f>
        <v>25.2</v>
      </c>
    </row>
    <row r="52" spans="1:4">
      <c r="B52" s="1170"/>
      <c r="C52" s="1167" t="s">
        <v>547</v>
      </c>
      <c r="D52" s="1141">
        <v>23</v>
      </c>
    </row>
    <row r="53" spans="1:4">
      <c r="B53" s="52"/>
      <c r="C53" s="19"/>
      <c r="D53" s="51"/>
    </row>
    <row r="54" spans="1:4">
      <c r="B54" s="52"/>
      <c r="C54" s="19"/>
      <c r="D54" s="51"/>
    </row>
    <row r="56" spans="1:4" ht="15">
      <c r="A56" s="45" t="s">
        <v>582</v>
      </c>
    </row>
    <row r="58" spans="1:4" ht="51" customHeight="1">
      <c r="A58" s="1666" t="s">
        <v>297</v>
      </c>
      <c r="C58" s="1158" t="s">
        <v>177</v>
      </c>
      <c r="D58" s="1158" t="s">
        <v>176</v>
      </c>
    </row>
    <row r="59" spans="1:4">
      <c r="A59" s="1667"/>
      <c r="B59" s="1170"/>
      <c r="C59" s="1139" t="s">
        <v>174</v>
      </c>
      <c r="D59" s="1141">
        <v>16</v>
      </c>
    </row>
    <row r="60" spans="1:4">
      <c r="A60" s="1667"/>
      <c r="B60" s="1170"/>
      <c r="C60" s="1167" t="s">
        <v>547</v>
      </c>
      <c r="D60" s="1141">
        <v>23</v>
      </c>
    </row>
    <row r="61" spans="1:4">
      <c r="A61" s="1667"/>
    </row>
    <row r="62" spans="1:4">
      <c r="A62" s="208"/>
    </row>
    <row r="63" spans="1:4">
      <c r="A63" s="49"/>
      <c r="D63" s="50"/>
    </row>
    <row r="64" spans="1:4" ht="15">
      <c r="A64" s="45" t="s">
        <v>583</v>
      </c>
    </row>
    <row r="65" spans="1:4" ht="15">
      <c r="A65" s="45"/>
    </row>
    <row r="66" spans="1:4" ht="15">
      <c r="C66" s="1157" t="s">
        <v>177</v>
      </c>
      <c r="D66" s="1157" t="s">
        <v>176</v>
      </c>
    </row>
    <row r="67" spans="1:4">
      <c r="B67" s="1170"/>
      <c r="C67" s="1167" t="s">
        <v>547</v>
      </c>
      <c r="D67" s="1141">
        <v>23</v>
      </c>
    </row>
    <row r="68" spans="1:4">
      <c r="B68" s="52"/>
      <c r="C68" s="19"/>
      <c r="D68" s="51"/>
    </row>
    <row r="69" spans="1:4">
      <c r="B69" s="52"/>
      <c r="C69" s="19"/>
      <c r="D69" s="51"/>
    </row>
    <row r="70" spans="1:4">
      <c r="B70" s="52"/>
      <c r="C70" s="19"/>
      <c r="D70" s="51"/>
    </row>
    <row r="71" spans="1:4" ht="12.75" customHeight="1">
      <c r="B71" s="52"/>
      <c r="C71" s="19"/>
      <c r="D71" s="51"/>
    </row>
    <row r="72" spans="1:4" ht="12.75" customHeight="1">
      <c r="A72" s="45" t="s">
        <v>630</v>
      </c>
    </row>
    <row r="73" spans="1:4" ht="12.75" customHeight="1">
      <c r="A73" s="45"/>
    </row>
    <row r="74" spans="1:4" ht="15">
      <c r="C74" s="1157" t="s">
        <v>177</v>
      </c>
      <c r="D74" s="1157" t="s">
        <v>176</v>
      </c>
    </row>
    <row r="75" spans="1:4" ht="18.75" customHeight="1">
      <c r="B75" s="1170"/>
      <c r="C75" s="1173" t="s">
        <v>405</v>
      </c>
      <c r="D75" s="1141">
        <v>24.51</v>
      </c>
    </row>
    <row r="76" spans="1:4" ht="17.25" customHeight="1">
      <c r="B76" s="1170"/>
      <c r="C76" s="1167" t="s">
        <v>547</v>
      </c>
      <c r="D76" s="1141">
        <v>23</v>
      </c>
    </row>
    <row r="77" spans="1:4">
      <c r="A77" s="53"/>
      <c r="B77" s="52"/>
      <c r="C77" s="52"/>
      <c r="D77" s="50"/>
    </row>
    <row r="78" spans="1:4">
      <c r="A78" s="53"/>
      <c r="B78" s="52"/>
      <c r="C78" s="52"/>
      <c r="D78" s="50"/>
    </row>
    <row r="79" spans="1:4">
      <c r="A79" s="53"/>
      <c r="B79" s="52"/>
      <c r="C79" s="52"/>
      <c r="D79" s="50"/>
    </row>
  </sheetData>
  <mergeCells count="26">
    <mergeCell ref="M31:S31"/>
    <mergeCell ref="H31:J31"/>
    <mergeCell ref="H41:J41"/>
    <mergeCell ref="H42:J42"/>
    <mergeCell ref="H37:K39"/>
    <mergeCell ref="C37:C39"/>
    <mergeCell ref="A58:A61"/>
    <mergeCell ref="H40:J40"/>
    <mergeCell ref="J6:N6"/>
    <mergeCell ref="M26:S27"/>
    <mergeCell ref="D30:E30"/>
    <mergeCell ref="M28:S28"/>
    <mergeCell ref="M30:S30"/>
    <mergeCell ref="M29:S29"/>
    <mergeCell ref="H26:K26"/>
    <mergeCell ref="H27:J27"/>
    <mergeCell ref="J9:N9"/>
    <mergeCell ref="J11:N11"/>
    <mergeCell ref="J13:N13"/>
    <mergeCell ref="J16:N16"/>
    <mergeCell ref="B15:H18"/>
    <mergeCell ref="N7:N8"/>
    <mergeCell ref="M7:M8"/>
    <mergeCell ref="L7:L8"/>
    <mergeCell ref="K7:K8"/>
    <mergeCell ref="J7:J8"/>
  </mergeCell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C000"/>
    <pageSetUpPr fitToPage="1"/>
  </sheetPr>
  <dimension ref="A1:BD66"/>
  <sheetViews>
    <sheetView tabSelected="1" zoomScale="130" zoomScaleNormal="130" zoomScaleSheetLayoutView="85" workbookViewId="0">
      <pane xSplit="7" ySplit="1" topLeftCell="H2" activePane="bottomRight" state="frozen"/>
      <selection pane="topRight" activeCell="H1" sqref="H1"/>
      <selection pane="bottomLeft" activeCell="A2" sqref="A2"/>
      <selection pane="bottomRight" activeCell="O8" sqref="O8:X8"/>
    </sheetView>
  </sheetViews>
  <sheetFormatPr baseColWidth="10" defaultColWidth="9.140625" defaultRowHeight="12.75"/>
  <cols>
    <col min="1" max="1" width="4.42578125" style="351" customWidth="1"/>
    <col min="2" max="2" width="8.140625" style="351" customWidth="1"/>
    <col min="3" max="3" width="8.7109375" style="351" customWidth="1"/>
    <col min="4" max="4" width="11.28515625" style="351" customWidth="1"/>
    <col min="5" max="5" width="6.5703125" style="351" customWidth="1"/>
    <col min="6" max="7" width="5.85546875" style="351" customWidth="1"/>
    <col min="8" max="9" width="14.85546875" style="351" customWidth="1"/>
    <col min="10" max="10" width="8.7109375" style="351" customWidth="1"/>
    <col min="11" max="11" width="8.28515625" style="351" customWidth="1"/>
    <col min="12" max="12" width="8.42578125" style="351" customWidth="1"/>
    <col min="13" max="19" width="7.5703125" style="351" customWidth="1"/>
    <col min="20" max="20" width="8.5703125" style="351" customWidth="1"/>
    <col min="21" max="21" width="8.42578125" style="351" customWidth="1"/>
    <col min="22" max="22" width="8" style="351" customWidth="1"/>
    <col min="23" max="23" width="8.85546875" style="351" customWidth="1"/>
    <col min="24" max="24" width="9.140625" style="351" customWidth="1"/>
    <col min="25" max="25" width="8.85546875" style="351" bestFit="1" customWidth="1"/>
    <col min="26" max="26" width="9" style="351" customWidth="1"/>
    <col min="27" max="27" width="8.85546875" style="351" bestFit="1" customWidth="1"/>
    <col min="28" max="31" width="8.140625" style="351" customWidth="1"/>
    <col min="32" max="32" width="8.5703125" style="351" bestFit="1" customWidth="1"/>
    <col min="33" max="33" width="7.42578125" style="351" bestFit="1" customWidth="1"/>
    <col min="34" max="34" width="8.140625" style="351" customWidth="1"/>
    <col min="35" max="35" width="8.140625" style="351" hidden="1" customWidth="1"/>
    <col min="36" max="37" width="8.140625" style="350" hidden="1" customWidth="1"/>
    <col min="38" max="38" width="7.42578125" style="350" hidden="1" customWidth="1"/>
    <col min="39" max="43" width="9.140625" style="350" hidden="1" customWidth="1"/>
    <col min="44" max="44" width="9.140625" style="350" customWidth="1"/>
    <col min="45" max="46" width="9.140625" style="351"/>
    <col min="47" max="48" width="9.5703125" style="351" bestFit="1" customWidth="1"/>
    <col min="49" max="56" width="9.140625" style="351"/>
    <col min="57" max="57" width="12.140625" style="351" bestFit="1" customWidth="1"/>
    <col min="58" max="16384" width="9.140625" style="351"/>
  </cols>
  <sheetData>
    <row r="1" spans="1:56" ht="23.25" customHeight="1">
      <c r="A1" s="1368" t="s">
        <v>548</v>
      </c>
      <c r="B1" s="1368"/>
      <c r="C1" s="1368"/>
      <c r="D1" s="1368"/>
      <c r="E1" s="1368"/>
      <c r="F1" s="1368"/>
      <c r="G1" s="1368"/>
      <c r="H1" s="1368"/>
      <c r="I1" s="1368"/>
      <c r="J1" s="1368"/>
      <c r="K1" s="1368"/>
      <c r="L1" s="1368"/>
      <c r="M1" s="1368"/>
      <c r="N1" s="1368"/>
      <c r="O1" s="1368"/>
      <c r="P1" s="1368"/>
      <c r="Q1" s="1368"/>
      <c r="R1" s="1368"/>
      <c r="S1" s="1368"/>
      <c r="T1" s="1368"/>
      <c r="U1" s="1368"/>
      <c r="V1" s="1368"/>
      <c r="W1" s="1368"/>
      <c r="X1" s="1368"/>
      <c r="Y1" s="1368"/>
      <c r="Z1" s="1368"/>
      <c r="AA1" s="1368"/>
      <c r="AB1" s="1368"/>
      <c r="AC1" s="1368"/>
      <c r="AD1" s="1368"/>
      <c r="AE1" s="1368"/>
      <c r="AF1" s="1368"/>
      <c r="AG1" s="1368"/>
      <c r="AH1" s="1368"/>
      <c r="AI1" s="1368"/>
      <c r="AJ1" s="349"/>
      <c r="AK1" s="349"/>
      <c r="AL1" s="349"/>
    </row>
    <row r="2" spans="1:56" ht="23.25">
      <c r="B2" s="1368"/>
      <c r="C2" s="1368"/>
      <c r="D2" s="1368"/>
      <c r="E2" s="1368"/>
    </row>
    <row r="3" spans="1:56" ht="23.25">
      <c r="A3" s="1368" t="s">
        <v>6</v>
      </c>
      <c r="B3" s="1368"/>
      <c r="C3" s="1368"/>
      <c r="D3" s="1368"/>
      <c r="E3" s="1368"/>
      <c r="F3" s="1368"/>
      <c r="G3" s="1368"/>
      <c r="H3" s="1368"/>
      <c r="I3" s="1368"/>
      <c r="J3" s="1368"/>
      <c r="K3" s="1368"/>
      <c r="L3" s="1368"/>
      <c r="M3" s="1368"/>
      <c r="N3" s="1368"/>
      <c r="O3" s="1368"/>
      <c r="P3" s="1368"/>
      <c r="Q3" s="1368"/>
      <c r="R3" s="1368"/>
      <c r="S3" s="1368"/>
      <c r="T3" s="1368"/>
      <c r="U3" s="1368"/>
      <c r="V3" s="1368"/>
      <c r="W3" s="1368"/>
      <c r="X3" s="1368"/>
      <c r="Y3" s="1368"/>
      <c r="Z3" s="1368"/>
      <c r="AA3" s="1368"/>
      <c r="AB3" s="1368"/>
      <c r="AC3" s="1368"/>
      <c r="AD3" s="1368"/>
      <c r="AE3" s="1368"/>
      <c r="AF3" s="1368"/>
      <c r="AG3" s="352"/>
    </row>
    <row r="4" spans="1:56" ht="23.25">
      <c r="A4" s="352"/>
      <c r="C4" s="352"/>
    </row>
    <row r="5" spans="1:56" ht="20.25">
      <c r="A5" s="1369" t="s">
        <v>631</v>
      </c>
      <c r="B5" s="1369"/>
      <c r="C5" s="1369"/>
      <c r="D5" s="1369"/>
      <c r="E5" s="1369"/>
      <c r="F5" s="1369"/>
      <c r="G5" s="1369"/>
      <c r="H5" s="1369"/>
      <c r="I5" s="1369"/>
      <c r="J5" s="1369"/>
      <c r="K5" s="1369"/>
      <c r="L5" s="1369"/>
      <c r="M5" s="1369"/>
      <c r="N5" s="1369"/>
      <c r="O5" s="1369"/>
      <c r="P5" s="1369"/>
      <c r="Q5" s="1369"/>
      <c r="R5" s="1369"/>
      <c r="S5" s="1369"/>
      <c r="T5" s="1369"/>
      <c r="U5" s="1369"/>
      <c r="V5" s="1369"/>
      <c r="W5" s="1369"/>
      <c r="X5" s="1369"/>
      <c r="Y5" s="1369"/>
      <c r="Z5" s="1369"/>
      <c r="AA5" s="1369"/>
      <c r="AB5" s="1369"/>
      <c r="AC5" s="1369"/>
      <c r="AD5" s="1369"/>
      <c r="AE5" s="1369"/>
      <c r="AF5" s="1369"/>
      <c r="AG5" s="353"/>
    </row>
    <row r="6" spans="1:56" ht="22.5" customHeight="1" thickBot="1">
      <c r="AJ6" s="354"/>
      <c r="AM6" s="355"/>
      <c r="AN6" s="355"/>
      <c r="AO6" s="355"/>
      <c r="AP6" s="355"/>
      <c r="AQ6" s="355"/>
      <c r="AR6" s="355"/>
      <c r="AS6" s="356"/>
      <c r="AT6" s="356"/>
      <c r="AU6" s="356"/>
      <c r="AV6" s="356"/>
      <c r="AW6" s="356"/>
      <c r="AX6" s="356"/>
      <c r="AY6" s="356"/>
      <c r="AZ6" s="356"/>
      <c r="BA6" s="356"/>
      <c r="BB6" s="356"/>
      <c r="BC6" s="356"/>
      <c r="BD6" s="356"/>
    </row>
    <row r="7" spans="1:56" s="358" customFormat="1" ht="18" customHeight="1" thickBot="1">
      <c r="A7" s="1370" t="s">
        <v>238</v>
      </c>
      <c r="B7" s="1373"/>
      <c r="C7" s="1403" t="s">
        <v>42</v>
      </c>
      <c r="D7" s="1411" t="s">
        <v>566</v>
      </c>
      <c r="E7" s="1403" t="s">
        <v>39</v>
      </c>
      <c r="F7" s="1387"/>
      <c r="G7" s="1387"/>
      <c r="H7" s="1387"/>
      <c r="I7" s="1406" t="s">
        <v>645</v>
      </c>
      <c r="J7" s="1406"/>
      <c r="K7" s="1406"/>
      <c r="L7" s="1407"/>
      <c r="M7" s="1407"/>
      <c r="N7" s="1407"/>
      <c r="O7" s="1407"/>
      <c r="P7" s="1407"/>
      <c r="Q7" s="1407"/>
      <c r="R7" s="1407"/>
      <c r="S7" s="1407"/>
      <c r="T7" s="1407"/>
      <c r="U7" s="1407"/>
      <c r="V7" s="1407"/>
      <c r="W7" s="1407"/>
      <c r="X7" s="1407"/>
      <c r="Y7" s="1407"/>
      <c r="Z7" s="1407"/>
      <c r="AA7" s="1407"/>
      <c r="AB7" s="1407"/>
      <c r="AC7" s="1407"/>
      <c r="AD7" s="1407"/>
      <c r="AE7" s="1407"/>
      <c r="AF7" s="1407"/>
      <c r="AG7" s="1407"/>
      <c r="AH7" s="1408"/>
      <c r="AI7" s="1378" t="s">
        <v>194</v>
      </c>
      <c r="AJ7" s="1379"/>
      <c r="AK7" s="1379"/>
      <c r="AL7" s="1379"/>
      <c r="AM7" s="1379"/>
      <c r="AN7" s="1379"/>
      <c r="AO7" s="1379"/>
      <c r="AP7" s="1379"/>
      <c r="AQ7" s="1380"/>
      <c r="AR7" s="1361" t="s">
        <v>194</v>
      </c>
      <c r="AS7" s="1361"/>
      <c r="AT7" s="1361"/>
      <c r="AU7" s="1361"/>
      <c r="AV7" s="1361"/>
      <c r="AW7" s="1361"/>
      <c r="AX7" s="1361"/>
      <c r="AY7" s="1361"/>
      <c r="AZ7" s="1362"/>
      <c r="BA7" s="357"/>
    </row>
    <row r="8" spans="1:56" s="359" customFormat="1" ht="36" customHeight="1">
      <c r="A8" s="1371"/>
      <c r="B8" s="1374"/>
      <c r="C8" s="1404"/>
      <c r="D8" s="1412"/>
      <c r="E8" s="1404"/>
      <c r="F8" s="1387"/>
      <c r="G8" s="1387"/>
      <c r="H8" s="1388"/>
      <c r="I8" s="1391" t="s">
        <v>40</v>
      </c>
      <c r="J8" s="1392"/>
      <c r="K8" s="1393"/>
      <c r="L8" s="1414" t="s">
        <v>576</v>
      </c>
      <c r="M8" s="1385"/>
      <c r="N8" s="1385"/>
      <c r="O8" s="1385" t="s">
        <v>577</v>
      </c>
      <c r="P8" s="1385"/>
      <c r="Q8" s="1385"/>
      <c r="R8" s="1385"/>
      <c r="S8" s="1385"/>
      <c r="T8" s="1385"/>
      <c r="U8" s="1385"/>
      <c r="V8" s="1385"/>
      <c r="W8" s="1385"/>
      <c r="X8" s="1386"/>
      <c r="Y8" s="1398" t="s">
        <v>204</v>
      </c>
      <c r="Z8" s="1398"/>
      <c r="AA8" s="1398"/>
      <c r="AB8" s="1398"/>
      <c r="AC8" s="1398"/>
      <c r="AD8" s="1398"/>
      <c r="AE8" s="1398"/>
      <c r="AF8" s="1398"/>
      <c r="AG8" s="1398"/>
      <c r="AH8" s="1399"/>
      <c r="AI8" s="1375" t="s">
        <v>355</v>
      </c>
      <c r="AJ8" s="1376"/>
      <c r="AK8" s="1376"/>
      <c r="AL8" s="1376"/>
      <c r="AM8" s="1377"/>
      <c r="AN8" s="1376" t="s">
        <v>41</v>
      </c>
      <c r="AO8" s="1376"/>
      <c r="AP8" s="1376"/>
      <c r="AQ8" s="1381"/>
      <c r="AR8" s="1363" t="s">
        <v>259</v>
      </c>
      <c r="AS8" s="1364"/>
      <c r="AT8" s="1364"/>
      <c r="AU8" s="1365"/>
      <c r="AV8" s="1366" t="s">
        <v>200</v>
      </c>
      <c r="AW8" s="1366"/>
      <c r="AX8" s="1367"/>
      <c r="AY8" s="1352" t="s">
        <v>204</v>
      </c>
      <c r="AZ8" s="1353"/>
    </row>
    <row r="9" spans="1:56" s="359" customFormat="1" ht="35.25" customHeight="1" thickBot="1">
      <c r="A9" s="1371"/>
      <c r="B9" s="1374"/>
      <c r="C9" s="1404"/>
      <c r="D9" s="1412"/>
      <c r="E9" s="1404"/>
      <c r="F9" s="1387"/>
      <c r="G9" s="1387"/>
      <c r="H9" s="1388"/>
      <c r="I9" s="634" t="s">
        <v>57</v>
      </c>
      <c r="J9" s="360" t="s">
        <v>76</v>
      </c>
      <c r="K9" s="361" t="s">
        <v>58</v>
      </c>
      <c r="L9" s="1385" t="s">
        <v>632</v>
      </c>
      <c r="M9" s="1385"/>
      <c r="N9" s="1386"/>
      <c r="O9" s="1394" t="s">
        <v>635</v>
      </c>
      <c r="P9" s="1394"/>
      <c r="Q9" s="1395"/>
      <c r="R9" s="1395"/>
      <c r="S9" s="1394"/>
      <c r="T9" s="1396"/>
      <c r="U9" s="1385" t="s">
        <v>49</v>
      </c>
      <c r="V9" s="1397"/>
      <c r="W9" s="362" t="s">
        <v>48</v>
      </c>
      <c r="X9" s="363" t="s">
        <v>257</v>
      </c>
      <c r="Y9" s="1401" t="s">
        <v>253</v>
      </c>
      <c r="Z9" s="1401"/>
      <c r="AA9" s="1401"/>
      <c r="AB9" s="1401"/>
      <c r="AC9" s="1401"/>
      <c r="AD9" s="1401"/>
      <c r="AE9" s="1400" t="s">
        <v>148</v>
      </c>
      <c r="AF9" s="1401"/>
      <c r="AG9" s="1401"/>
      <c r="AH9" s="1402"/>
      <c r="AI9" s="364" t="s">
        <v>105</v>
      </c>
      <c r="AJ9" s="365" t="s">
        <v>214</v>
      </c>
      <c r="AK9" s="365" t="s">
        <v>106</v>
      </c>
      <c r="AL9" s="366" t="s">
        <v>209</v>
      </c>
      <c r="AM9" s="367" t="s">
        <v>208</v>
      </c>
      <c r="AN9" s="366" t="s">
        <v>213</v>
      </c>
      <c r="AO9" s="365" t="s">
        <v>210</v>
      </c>
      <c r="AP9" s="365" t="s">
        <v>211</v>
      </c>
      <c r="AQ9" s="368" t="s">
        <v>212</v>
      </c>
      <c r="AR9" s="1382" t="s">
        <v>199</v>
      </c>
      <c r="AS9" s="1383"/>
      <c r="AT9" s="1384"/>
      <c r="AU9" s="369" t="s">
        <v>356</v>
      </c>
      <c r="AV9" s="370" t="s">
        <v>199</v>
      </c>
      <c r="AW9" s="371" t="s">
        <v>356</v>
      </c>
      <c r="AX9" s="372" t="s">
        <v>201</v>
      </c>
      <c r="AY9" s="373" t="s">
        <v>199</v>
      </c>
      <c r="AZ9" s="374" t="s">
        <v>356</v>
      </c>
      <c r="BA9" s="357"/>
    </row>
    <row r="10" spans="1:56" s="386" customFormat="1" ht="23.25" customHeight="1" thickBot="1">
      <c r="A10" s="1371"/>
      <c r="B10" s="1374"/>
      <c r="C10" s="1404"/>
      <c r="D10" s="1412"/>
      <c r="E10" s="1404"/>
      <c r="F10" s="1389"/>
      <c r="G10" s="1389"/>
      <c r="H10" s="1390"/>
      <c r="I10" s="1122" t="s">
        <v>280</v>
      </c>
      <c r="J10" s="1123" t="s">
        <v>282</v>
      </c>
      <c r="K10" s="1124" t="s">
        <v>281</v>
      </c>
      <c r="L10" s="1125" t="s">
        <v>46</v>
      </c>
      <c r="M10" s="1125" t="s">
        <v>45</v>
      </c>
      <c r="N10" s="1125" t="s">
        <v>44</v>
      </c>
      <c r="O10" s="1125" t="s">
        <v>101</v>
      </c>
      <c r="P10" s="1126" t="s">
        <v>433</v>
      </c>
      <c r="Q10" s="1126" t="s">
        <v>102</v>
      </c>
      <c r="R10" s="1125" t="s">
        <v>103</v>
      </c>
      <c r="S10" s="1125" t="s">
        <v>45</v>
      </c>
      <c r="T10" s="1125" t="s">
        <v>104</v>
      </c>
      <c r="U10" s="1127" t="s">
        <v>115</v>
      </c>
      <c r="V10" s="1127" t="s">
        <v>116</v>
      </c>
      <c r="W10" s="1128" t="s">
        <v>48</v>
      </c>
      <c r="X10" s="1129" t="s">
        <v>114</v>
      </c>
      <c r="Y10" s="1127" t="s">
        <v>251</v>
      </c>
      <c r="Z10" s="1127" t="s">
        <v>252</v>
      </c>
      <c r="AA10" s="1130" t="s">
        <v>12</v>
      </c>
      <c r="AB10" s="1131" t="s">
        <v>251</v>
      </c>
      <c r="AC10" s="1127" t="s">
        <v>252</v>
      </c>
      <c r="AD10" s="1129" t="s">
        <v>12</v>
      </c>
      <c r="AE10" s="1132" t="s">
        <v>251</v>
      </c>
      <c r="AF10" s="1132" t="s">
        <v>252</v>
      </c>
      <c r="AG10" s="1128" t="s">
        <v>12</v>
      </c>
      <c r="AH10" s="1129" t="s">
        <v>11</v>
      </c>
      <c r="AI10" s="375" t="s">
        <v>84</v>
      </c>
      <c r="AJ10" s="376" t="s">
        <v>84</v>
      </c>
      <c r="AK10" s="376" t="s">
        <v>84</v>
      </c>
      <c r="AL10" s="377" t="s">
        <v>84</v>
      </c>
      <c r="AM10" s="378" t="s">
        <v>84</v>
      </c>
      <c r="AN10" s="377" t="s">
        <v>84</v>
      </c>
      <c r="AO10" s="376" t="s">
        <v>84</v>
      </c>
      <c r="AP10" s="376" t="s">
        <v>84</v>
      </c>
      <c r="AQ10" s="379" t="s">
        <v>84</v>
      </c>
      <c r="AR10" s="380" t="s">
        <v>84</v>
      </c>
      <c r="AS10" s="381" t="s">
        <v>84</v>
      </c>
      <c r="AT10" s="382" t="s">
        <v>84</v>
      </c>
      <c r="AU10" s="383" t="s">
        <v>84</v>
      </c>
      <c r="AV10" s="382" t="s">
        <v>84</v>
      </c>
      <c r="AW10" s="384" t="s">
        <v>84</v>
      </c>
      <c r="AX10" s="383" t="s">
        <v>84</v>
      </c>
      <c r="AY10" s="382" t="s">
        <v>84</v>
      </c>
      <c r="AZ10" s="385" t="s">
        <v>84</v>
      </c>
    </row>
    <row r="11" spans="1:56" s="386" customFormat="1" ht="19.5" customHeight="1" thickTop="1" thickBot="1">
      <c r="A11" s="1371"/>
      <c r="B11" s="1374"/>
      <c r="C11" s="1404"/>
      <c r="D11" s="1412"/>
      <c r="E11" s="1404"/>
      <c r="F11" s="1389"/>
      <c r="G11" s="1389"/>
      <c r="H11" s="1390"/>
      <c r="I11" s="1122"/>
      <c r="J11" s="1127"/>
      <c r="K11" s="1127"/>
      <c r="L11" s="1125"/>
      <c r="M11" s="1125"/>
      <c r="N11" s="1133"/>
      <c r="O11" s="1125"/>
      <c r="P11" s="1125"/>
      <c r="Q11" s="1130"/>
      <c r="R11" s="1125"/>
      <c r="S11" s="1125"/>
      <c r="T11" s="1130"/>
      <c r="U11" s="1130"/>
      <c r="V11" s="1130"/>
      <c r="W11" s="1127"/>
      <c r="X11" s="1127"/>
      <c r="Y11" s="1127"/>
      <c r="Z11" s="1127"/>
      <c r="AA11" s="1130"/>
      <c r="AB11" s="1127"/>
      <c r="AC11" s="1127"/>
      <c r="AD11" s="1134"/>
      <c r="AE11" s="1134"/>
      <c r="AF11" s="1134"/>
      <c r="AG11" s="1134"/>
      <c r="AH11" s="1134"/>
      <c r="AI11" s="387" t="s">
        <v>84</v>
      </c>
      <c r="AJ11" s="387" t="s">
        <v>84</v>
      </c>
      <c r="AK11" s="388" t="s">
        <v>84</v>
      </c>
      <c r="AL11" s="387" t="s">
        <v>84</v>
      </c>
      <c r="AM11" s="389" t="s">
        <v>84</v>
      </c>
      <c r="AN11" s="387" t="s">
        <v>84</v>
      </c>
      <c r="AO11" s="390" t="s">
        <v>84</v>
      </c>
      <c r="AP11" s="390" t="s">
        <v>84</v>
      </c>
      <c r="AQ11" s="391" t="s">
        <v>84</v>
      </c>
      <c r="AR11" s="581" t="s">
        <v>84</v>
      </c>
      <c r="AS11" s="392" t="s">
        <v>84</v>
      </c>
      <c r="AT11" s="392" t="s">
        <v>84</v>
      </c>
      <c r="AU11" s="393" t="s">
        <v>84</v>
      </c>
      <c r="AV11" s="392" t="s">
        <v>84</v>
      </c>
      <c r="AW11" s="392" t="s">
        <v>84</v>
      </c>
      <c r="AX11" s="393" t="s">
        <v>84</v>
      </c>
      <c r="AY11" s="392" t="s">
        <v>84</v>
      </c>
      <c r="AZ11" s="394" t="s">
        <v>84</v>
      </c>
    </row>
    <row r="12" spans="1:56" s="411" customFormat="1" ht="21" customHeight="1" thickTop="1" thickBot="1">
      <c r="A12" s="1371"/>
      <c r="B12" s="1374"/>
      <c r="C12" s="1404"/>
      <c r="D12" s="1412"/>
      <c r="E12" s="1404"/>
      <c r="F12" s="1409"/>
      <c r="G12" s="1409"/>
      <c r="H12" s="1410"/>
      <c r="I12" s="635" t="s">
        <v>217</v>
      </c>
      <c r="J12" s="396" t="s">
        <v>85</v>
      </c>
      <c r="K12" s="397" t="s">
        <v>86</v>
      </c>
      <c r="L12" s="395" t="s">
        <v>123</v>
      </c>
      <c r="M12" s="398" t="s">
        <v>221</v>
      </c>
      <c r="N12" s="397" t="s">
        <v>84</v>
      </c>
      <c r="O12" s="395" t="s">
        <v>124</v>
      </c>
      <c r="P12" s="396" t="s">
        <v>222</v>
      </c>
      <c r="Q12" s="399" t="s">
        <v>84</v>
      </c>
      <c r="R12" s="395" t="s">
        <v>124</v>
      </c>
      <c r="S12" s="396" t="s">
        <v>222</v>
      </c>
      <c r="T12" s="397" t="s">
        <v>84</v>
      </c>
      <c r="U12" s="395" t="s">
        <v>225</v>
      </c>
      <c r="V12" s="395" t="s">
        <v>226</v>
      </c>
      <c r="W12" s="396" t="s">
        <v>220</v>
      </c>
      <c r="X12" s="397" t="s">
        <v>125</v>
      </c>
      <c r="Y12" s="400" t="s">
        <v>84</v>
      </c>
      <c r="Z12" s="400" t="s">
        <v>84</v>
      </c>
      <c r="AA12" s="401" t="s">
        <v>84</v>
      </c>
      <c r="AB12" s="400" t="s">
        <v>84</v>
      </c>
      <c r="AC12" s="400" t="s">
        <v>84</v>
      </c>
      <c r="AD12" s="402" t="s">
        <v>371</v>
      </c>
      <c r="AE12" s="400" t="s">
        <v>375</v>
      </c>
      <c r="AF12" s="403" t="s">
        <v>376</v>
      </c>
      <c r="AG12" s="403" t="s">
        <v>369</v>
      </c>
      <c r="AH12" s="402" t="s">
        <v>370</v>
      </c>
      <c r="AI12" s="404">
        <v>11</v>
      </c>
      <c r="AJ12" s="405" t="s">
        <v>84</v>
      </c>
      <c r="AK12" s="405">
        <v>9</v>
      </c>
      <c r="AL12" s="406">
        <v>64</v>
      </c>
      <c r="AM12" s="407">
        <v>65</v>
      </c>
      <c r="AN12" s="406">
        <v>80</v>
      </c>
      <c r="AO12" s="408">
        <v>71</v>
      </c>
      <c r="AP12" s="409">
        <v>75</v>
      </c>
      <c r="AQ12" s="410">
        <v>75</v>
      </c>
      <c r="AR12" s="430" t="s">
        <v>353</v>
      </c>
      <c r="AS12" s="392">
        <v>75</v>
      </c>
      <c r="AT12" s="392">
        <v>75</v>
      </c>
      <c r="AU12" s="393">
        <v>80</v>
      </c>
      <c r="AV12" s="392">
        <v>64</v>
      </c>
      <c r="AW12" s="392">
        <v>11</v>
      </c>
      <c r="AX12" s="393">
        <v>9</v>
      </c>
      <c r="AY12" s="392">
        <v>65</v>
      </c>
      <c r="AZ12" s="394" t="s">
        <v>84</v>
      </c>
    </row>
    <row r="13" spans="1:56" s="411" customFormat="1" ht="29.25" customHeight="1" thickTop="1" thickBot="1">
      <c r="A13" s="1372"/>
      <c r="B13" s="1374"/>
      <c r="C13" s="1405"/>
      <c r="D13" s="1413"/>
      <c r="E13" s="1405"/>
      <c r="F13" s="1409"/>
      <c r="G13" s="1409"/>
      <c r="H13" s="1410"/>
      <c r="I13" s="636" t="s">
        <v>232</v>
      </c>
      <c r="J13" s="413" t="s">
        <v>59</v>
      </c>
      <c r="K13" s="414" t="s">
        <v>62</v>
      </c>
      <c r="L13" s="412" t="s">
        <v>61</v>
      </c>
      <c r="M13" s="413" t="s">
        <v>61</v>
      </c>
      <c r="N13" s="414" t="s">
        <v>61</v>
      </c>
      <c r="O13" s="412" t="s">
        <v>61</v>
      </c>
      <c r="P13" s="413" t="s">
        <v>61</v>
      </c>
      <c r="Q13" s="415" t="s">
        <v>61</v>
      </c>
      <c r="R13" s="412" t="s">
        <v>61</v>
      </c>
      <c r="S13" s="413" t="s">
        <v>61</v>
      </c>
      <c r="T13" s="414" t="s">
        <v>61</v>
      </c>
      <c r="U13" s="412" t="s">
        <v>61</v>
      </c>
      <c r="V13" s="412" t="s">
        <v>61</v>
      </c>
      <c r="W13" s="413" t="s">
        <v>59</v>
      </c>
      <c r="X13" s="414" t="s">
        <v>59</v>
      </c>
      <c r="Y13" s="605" t="s">
        <v>59</v>
      </c>
      <c r="Z13" s="412" t="s">
        <v>59</v>
      </c>
      <c r="AA13" s="416" t="s">
        <v>59</v>
      </c>
      <c r="AB13" s="412" t="s">
        <v>255</v>
      </c>
      <c r="AC13" s="412" t="s">
        <v>255</v>
      </c>
      <c r="AD13" s="414" t="s">
        <v>255</v>
      </c>
      <c r="AE13" s="585" t="s">
        <v>61</v>
      </c>
      <c r="AF13" s="413" t="s">
        <v>61</v>
      </c>
      <c r="AG13" s="413" t="s">
        <v>61</v>
      </c>
      <c r="AH13" s="414" t="s">
        <v>61</v>
      </c>
      <c r="AI13" s="417" t="s">
        <v>77</v>
      </c>
      <c r="AJ13" s="418" t="s">
        <v>77</v>
      </c>
      <c r="AK13" s="418" t="s">
        <v>78</v>
      </c>
      <c r="AL13" s="417" t="s">
        <v>61</v>
      </c>
      <c r="AM13" s="419" t="s">
        <v>61</v>
      </c>
      <c r="AN13" s="417" t="s">
        <v>77</v>
      </c>
      <c r="AO13" s="418" t="s">
        <v>61</v>
      </c>
      <c r="AP13" s="417" t="s">
        <v>61</v>
      </c>
      <c r="AQ13" s="420" t="s">
        <v>61</v>
      </c>
      <c r="AR13" s="582" t="s">
        <v>195</v>
      </c>
      <c r="AS13" s="417" t="s">
        <v>196</v>
      </c>
      <c r="AT13" s="417" t="s">
        <v>197</v>
      </c>
      <c r="AU13" s="421" t="s">
        <v>357</v>
      </c>
      <c r="AV13" s="422" t="s">
        <v>202</v>
      </c>
      <c r="AW13" s="423" t="s">
        <v>358</v>
      </c>
      <c r="AX13" s="424" t="s">
        <v>258</v>
      </c>
      <c r="AY13" s="412" t="s">
        <v>61</v>
      </c>
      <c r="AZ13" s="414" t="s">
        <v>359</v>
      </c>
    </row>
    <row r="14" spans="1:56" s="427" customFormat="1" ht="34.5" thickBot="1">
      <c r="A14" s="627" t="s">
        <v>236</v>
      </c>
      <c r="B14" s="628" t="s">
        <v>240</v>
      </c>
      <c r="C14" s="629" t="s">
        <v>7</v>
      </c>
      <c r="D14" s="1039"/>
      <c r="E14" s="627"/>
      <c r="F14" s="425"/>
      <c r="G14" s="425"/>
      <c r="H14" s="1354" t="s">
        <v>578</v>
      </c>
      <c r="I14" s="861">
        <f>'Tab 9 - TIT'!E8/100</f>
        <v>7.7800000000000005E-3</v>
      </c>
      <c r="J14" s="862">
        <f>'Tab 9 - TIT'!B8/100</f>
        <v>19.440000000000001</v>
      </c>
      <c r="K14" s="863">
        <f>'Tab 9 - TIT'!D8/100</f>
        <v>20.28</v>
      </c>
      <c r="L14" s="872">
        <f>IF(D14="X",INDEX('elemento PE_AP'!$1:$1048576,MATCH('HH-Tarife 3.Trimester 2022'!$L$9,'elemento PE_AP'!$B:$B,0),3),'tab  1.1-1.2-1.3-1.4'!$C$6/100)</f>
        <v>0.27665000000000001</v>
      </c>
      <c r="M14" s="856">
        <f>'tab  2.1-2.2-2.3-2.4'!C6/100</f>
        <v>1.9470000000000001E-2</v>
      </c>
      <c r="N14" s="684">
        <f>L14+M14</f>
        <v>0.29611999999999999</v>
      </c>
      <c r="O14" s="870">
        <f>IF(D14="X",INDEX('elemento PE_AP'!$1:$1048576,MATCH('HH-Tarife 3.Trimester 2022'!$O$9,'elemento PE_AP'!$B:$B,0),3),'tab  1.1-1.2-1.3-1.4'!$C$22/100)</f>
        <v>0.29411000000000004</v>
      </c>
      <c r="P14" s="856">
        <f>'tab  2.1-2.2-2.3-2.4'!C22/100</f>
        <v>1.9470000000000001E-2</v>
      </c>
      <c r="Q14" s="686">
        <f>O14+P14</f>
        <v>0.31358000000000003</v>
      </c>
      <c r="R14" s="870">
        <f>IF(D14="X",INDEX('elemento PE_AP'!$1:$1048576,MATCH('HH-Tarife 3.Trimester 2022'!$O$9,'elemento PE_AP'!$B:$B,0),4),'tab  1.1-1.2-1.3-1.4'!$D$22/100)</f>
        <v>0.26761000000000001</v>
      </c>
      <c r="S14" s="856">
        <f>'tab  2.1-2.2-2.3-2.4'!D22/100</f>
        <v>1.9470000000000001E-2</v>
      </c>
      <c r="T14" s="684">
        <f>R14+S14</f>
        <v>0.28708</v>
      </c>
      <c r="U14" s="857">
        <f>'tab 4.1 - 4.2'!C8/100</f>
        <v>-1.0999999999999999E-4</v>
      </c>
      <c r="V14" s="857">
        <f>'tab 4.1 - 4.2'!D8/100</f>
        <v>1.5689999999999999E-2</v>
      </c>
      <c r="W14" s="876">
        <v>69.881799999999998</v>
      </c>
      <c r="X14" s="877">
        <v>-18.341799999999999</v>
      </c>
      <c r="Y14" s="685"/>
      <c r="Z14" s="685"/>
      <c r="AA14" s="686"/>
      <c r="AB14" s="685"/>
      <c r="AC14" s="685"/>
      <c r="AD14" s="874">
        <f>'Tabella 7'!E8/100</f>
        <v>0</v>
      </c>
      <c r="AE14" s="899">
        <f>'Tabella 1'!E10/100</f>
        <v>0</v>
      </c>
      <c r="AF14" s="901">
        <f>'Tabella 6'!E9/100</f>
        <v>0</v>
      </c>
      <c r="AG14" s="881">
        <f>'Tabella 7'!F8/100</f>
        <v>0</v>
      </c>
      <c r="AH14" s="874">
        <f>'Tabella 7'!C8/100</f>
        <v>9.5E-4</v>
      </c>
      <c r="AI14" s="583">
        <f>J14/12</f>
        <v>1.62</v>
      </c>
      <c r="AJ14" s="687"/>
      <c r="AK14" s="511">
        <f>(K14+AD14)/12</f>
        <v>1.6900000000000002</v>
      </c>
      <c r="AL14" s="510">
        <f>I14+AG14+AH14</f>
        <v>8.7299999999999999E-3</v>
      </c>
      <c r="AM14" s="688">
        <f>AE14+AF14</f>
        <v>0</v>
      </c>
      <c r="AN14" s="510">
        <f>(W14+X14)/12</f>
        <v>4.2949999999999999</v>
      </c>
      <c r="AO14" s="511">
        <f>L14+M14+U14+V14</f>
        <v>0.31169999999999998</v>
      </c>
      <c r="AP14" s="510">
        <f>O14+P14+U14+V14</f>
        <v>0.32916000000000001</v>
      </c>
      <c r="AQ14" s="689">
        <f>R14+S14+U14+V14</f>
        <v>0.30265999999999998</v>
      </c>
      <c r="AR14" s="583">
        <f>L14+M14+U14+V14</f>
        <v>0.31169999999999998</v>
      </c>
      <c r="AS14" s="510">
        <f>O14+P14+U14+V14</f>
        <v>0.32916000000000001</v>
      </c>
      <c r="AT14" s="510">
        <f>R14+S14+U14+V14</f>
        <v>0.30265999999999998</v>
      </c>
      <c r="AU14" s="513">
        <f>(W14+X14)/12</f>
        <v>4.2949999999999999</v>
      </c>
      <c r="AV14" s="510">
        <f>I14+AG14+AH14</f>
        <v>8.7299999999999999E-3</v>
      </c>
      <c r="AW14" s="511">
        <f>J14/12</f>
        <v>1.62</v>
      </c>
      <c r="AX14" s="513">
        <f>(K14+AD14)/12</f>
        <v>1.6900000000000002</v>
      </c>
      <c r="AY14" s="510">
        <f>AE14+AF14</f>
        <v>0</v>
      </c>
      <c r="AZ14" s="512"/>
      <c r="BA14" s="426"/>
      <c r="BB14" s="426"/>
      <c r="BC14" s="426"/>
    </row>
    <row r="15" spans="1:56" s="411" customFormat="1" ht="14.25" customHeight="1" thickTop="1" thickBot="1">
      <c r="A15" s="428"/>
      <c r="B15" s="429"/>
      <c r="C15" s="429"/>
      <c r="D15" s="429"/>
      <c r="E15" s="429"/>
      <c r="F15" s="429"/>
      <c r="G15" s="429"/>
      <c r="H15" s="1355"/>
      <c r="I15" s="635" t="s">
        <v>217</v>
      </c>
      <c r="J15" s="396" t="s">
        <v>85</v>
      </c>
      <c r="K15" s="397" t="s">
        <v>86</v>
      </c>
      <c r="L15" s="395" t="s">
        <v>123</v>
      </c>
      <c r="M15" s="396" t="s">
        <v>221</v>
      </c>
      <c r="N15" s="397" t="s">
        <v>84</v>
      </c>
      <c r="O15" s="395" t="s">
        <v>124</v>
      </c>
      <c r="P15" s="396" t="s">
        <v>222</v>
      </c>
      <c r="Q15" s="399" t="s">
        <v>84</v>
      </c>
      <c r="R15" s="395" t="s">
        <v>124</v>
      </c>
      <c r="S15" s="396" t="s">
        <v>222</v>
      </c>
      <c r="T15" s="397" t="s">
        <v>84</v>
      </c>
      <c r="U15" s="395" t="s">
        <v>225</v>
      </c>
      <c r="V15" s="395" t="s">
        <v>226</v>
      </c>
      <c r="W15" s="396" t="s">
        <v>220</v>
      </c>
      <c r="X15" s="397" t="s">
        <v>125</v>
      </c>
      <c r="Y15" s="400" t="s">
        <v>373</v>
      </c>
      <c r="Z15" s="400" t="s">
        <v>374</v>
      </c>
      <c r="AA15" s="401" t="s">
        <v>84</v>
      </c>
      <c r="AB15" s="400" t="s">
        <v>84</v>
      </c>
      <c r="AC15" s="400" t="s">
        <v>84</v>
      </c>
      <c r="AD15" s="402" t="s">
        <v>371</v>
      </c>
      <c r="AE15" s="400" t="s">
        <v>375</v>
      </c>
      <c r="AF15" s="403" t="s">
        <v>376</v>
      </c>
      <c r="AG15" s="403" t="s">
        <v>369</v>
      </c>
      <c r="AH15" s="690" t="s">
        <v>370</v>
      </c>
      <c r="AI15" s="691">
        <v>11</v>
      </c>
      <c r="AJ15" s="692">
        <v>16</v>
      </c>
      <c r="AK15" s="408">
        <v>9</v>
      </c>
      <c r="AL15" s="409">
        <v>64</v>
      </c>
      <c r="AM15" s="693">
        <v>65</v>
      </c>
      <c r="AN15" s="409">
        <v>80</v>
      </c>
      <c r="AO15" s="408">
        <v>71</v>
      </c>
      <c r="AP15" s="409">
        <v>75</v>
      </c>
      <c r="AQ15" s="694">
        <v>75</v>
      </c>
      <c r="AR15" s="430">
        <v>71</v>
      </c>
      <c r="AS15" s="392">
        <v>75</v>
      </c>
      <c r="AT15" s="392">
        <v>75</v>
      </c>
      <c r="AU15" s="393">
        <v>80</v>
      </c>
      <c r="AV15" s="392">
        <v>64</v>
      </c>
      <c r="AW15" s="392">
        <v>11</v>
      </c>
      <c r="AX15" s="393">
        <v>9</v>
      </c>
      <c r="AY15" s="392">
        <v>65</v>
      </c>
      <c r="AZ15" s="431">
        <v>16</v>
      </c>
      <c r="BA15" s="426"/>
      <c r="BB15" s="426"/>
      <c r="BC15" s="426"/>
      <c r="BD15" s="426"/>
    </row>
    <row r="16" spans="1:56" s="427" customFormat="1" ht="24" thickTop="1" thickBot="1">
      <c r="A16" s="631" t="s">
        <v>237</v>
      </c>
      <c r="B16" s="632" t="s">
        <v>241</v>
      </c>
      <c r="C16" s="630" t="s">
        <v>230</v>
      </c>
      <c r="D16" s="1039"/>
      <c r="E16" s="633"/>
      <c r="F16" s="432"/>
      <c r="G16" s="432"/>
      <c r="H16" s="1355"/>
      <c r="I16" s="864">
        <f>'Tab 9 - TIT'!E8/100</f>
        <v>7.7800000000000005E-3</v>
      </c>
      <c r="J16" s="865">
        <f>'Tab 9 - TIT'!B8/100</f>
        <v>19.440000000000001</v>
      </c>
      <c r="K16" s="866">
        <f>'Tab 9 - TIT'!D8/100</f>
        <v>20.28</v>
      </c>
      <c r="L16" s="872">
        <f>IF(D16="X",INDEX('elemento PE_AP'!$1:$1048576,MATCH('HH-Tarife 3.Trimester 2022'!$L$9,'elemento PE_AP'!$B:$B,0),3),'tab  1.1-1.2-1.3-1.4'!$C$6/100)</f>
        <v>0.27665000000000001</v>
      </c>
      <c r="M16" s="856">
        <f>'tab  2.1-2.2-2.3-2.4'!C6/100</f>
        <v>1.9470000000000001E-2</v>
      </c>
      <c r="N16" s="684">
        <f>L16+M16</f>
        <v>0.29611999999999999</v>
      </c>
      <c r="O16" s="870">
        <f>IF(D16="X",INDEX('elemento PE_AP'!$1:$1048576,MATCH('HH-Tarife 3.Trimester 2022'!$O$9,'elemento PE_AP'!$B:$B,0),3),'tab  1.1-1.2-1.3-1.4'!$C$22/100)</f>
        <v>0.29411000000000004</v>
      </c>
      <c r="P16" s="856">
        <f>'tab  2.1-2.2-2.3-2.4'!C22/100</f>
        <v>1.9470000000000001E-2</v>
      </c>
      <c r="Q16" s="686">
        <f>O16+P16</f>
        <v>0.31358000000000003</v>
      </c>
      <c r="R16" s="870">
        <f>IF(D16="X",INDEX('elemento PE_AP'!$1:$1048576,MATCH('HH-Tarife 3.Trimester 2022'!$O$9,'elemento PE_AP'!$B:$B,0),4),'tab  1.1-1.2-1.3-1.4'!$D$22/100)</f>
        <v>0.26761000000000001</v>
      </c>
      <c r="S16" s="856">
        <f>'tab  2.1-2.2-2.3-2.4'!D22/100</f>
        <v>1.9470000000000001E-2</v>
      </c>
      <c r="T16" s="684">
        <f>R16+S16</f>
        <v>0.28708</v>
      </c>
      <c r="U16" s="857">
        <f>'tab 4.1 - 4.2'!C8/100</f>
        <v>-1.0999999999999999E-4</v>
      </c>
      <c r="V16" s="857">
        <f>'tab 4.1 - 4.2'!D8/100</f>
        <v>1.5689999999999999E-2</v>
      </c>
      <c r="W16" s="876">
        <v>69.881799999999998</v>
      </c>
      <c r="X16" s="877">
        <v>-18.341799999999999</v>
      </c>
      <c r="Y16" s="899">
        <f>'Tabella 1'!C11/100</f>
        <v>0</v>
      </c>
      <c r="Z16" s="900">
        <f>'Tabella 6'!C10/100</f>
        <v>0</v>
      </c>
      <c r="AA16" s="686"/>
      <c r="AB16" s="685"/>
      <c r="AC16" s="685"/>
      <c r="AD16" s="874">
        <f>'Tabella 7'!E8/100</f>
        <v>0</v>
      </c>
      <c r="AE16" s="899">
        <f>'Tabella 1'!E11/100</f>
        <v>0</v>
      </c>
      <c r="AF16" s="901">
        <f>'Tabella 6'!E10/100</f>
        <v>0</v>
      </c>
      <c r="AG16" s="881">
        <f>'Tabella 7'!F8/100</f>
        <v>0</v>
      </c>
      <c r="AH16" s="874">
        <f>'Tabella 7'!C8/100</f>
        <v>9.5E-4</v>
      </c>
      <c r="AI16" s="583">
        <f>J16/12</f>
        <v>1.62</v>
      </c>
      <c r="AJ16" s="695">
        <f>(Y16+Z16)/12</f>
        <v>0</v>
      </c>
      <c r="AK16" s="511">
        <f>(K16+AD16)/12</f>
        <v>1.6900000000000002</v>
      </c>
      <c r="AL16" s="510">
        <f>I16+AG16+AH16</f>
        <v>8.7299999999999999E-3</v>
      </c>
      <c r="AM16" s="688">
        <f>AE16+AF16</f>
        <v>0</v>
      </c>
      <c r="AN16" s="510">
        <f>(W16+X16)/12</f>
        <v>4.2949999999999999</v>
      </c>
      <c r="AO16" s="511">
        <f>L16+M16+U16+V16</f>
        <v>0.31169999999999998</v>
      </c>
      <c r="AP16" s="510">
        <f>O16+P16+U16+V16</f>
        <v>0.32916000000000001</v>
      </c>
      <c r="AQ16" s="689">
        <f>R16+S16+U16+V16</f>
        <v>0.30265999999999998</v>
      </c>
      <c r="AR16" s="583">
        <f t="shared" ref="AR16" si="0">L16+M16+U16+V16</f>
        <v>0.31169999999999998</v>
      </c>
      <c r="AS16" s="510">
        <f t="shared" ref="AS16" si="1">O16+P16+U16+V16</f>
        <v>0.32916000000000001</v>
      </c>
      <c r="AT16" s="510">
        <f t="shared" ref="AT16" si="2">R16+S16+U16+V16</f>
        <v>0.30265999999999998</v>
      </c>
      <c r="AU16" s="513">
        <f>(W16+X16)/12</f>
        <v>4.2949999999999999</v>
      </c>
      <c r="AV16" s="510">
        <f>I16+AG16+AH16</f>
        <v>8.7299999999999999E-3</v>
      </c>
      <c r="AW16" s="511">
        <f>J16/12</f>
        <v>1.62</v>
      </c>
      <c r="AX16" s="513">
        <f>(K16+AD16)/12</f>
        <v>1.6900000000000002</v>
      </c>
      <c r="AY16" s="510">
        <f>AE16+AF16</f>
        <v>0</v>
      </c>
      <c r="AZ16" s="514">
        <f>(Y16+Z16)/12</f>
        <v>0</v>
      </c>
      <c r="BA16" s="426"/>
      <c r="BB16" s="426"/>
      <c r="BC16" s="426"/>
      <c r="BD16" s="426"/>
    </row>
    <row r="17" spans="1:55" s="411" customFormat="1" ht="14.25" customHeight="1" thickTop="1" thickBot="1">
      <c r="A17" s="428"/>
      <c r="B17" s="429"/>
      <c r="C17" s="429"/>
      <c r="D17" s="429"/>
      <c r="E17" s="429"/>
      <c r="F17" s="429"/>
      <c r="G17" s="429"/>
      <c r="H17" s="1355"/>
      <c r="I17" s="635" t="s">
        <v>217</v>
      </c>
      <c r="J17" s="396" t="s">
        <v>85</v>
      </c>
      <c r="K17" s="397" t="s">
        <v>86</v>
      </c>
      <c r="L17" s="395" t="s">
        <v>123</v>
      </c>
      <c r="M17" s="396" t="s">
        <v>221</v>
      </c>
      <c r="N17" s="397" t="s">
        <v>84</v>
      </c>
      <c r="O17" s="395" t="s">
        <v>124</v>
      </c>
      <c r="P17" s="396" t="s">
        <v>222</v>
      </c>
      <c r="Q17" s="399" t="s">
        <v>84</v>
      </c>
      <c r="R17" s="395" t="s">
        <v>124</v>
      </c>
      <c r="S17" s="396" t="s">
        <v>222</v>
      </c>
      <c r="T17" s="397" t="s">
        <v>84</v>
      </c>
      <c r="U17" s="395" t="s">
        <v>223</v>
      </c>
      <c r="V17" s="395" t="s">
        <v>224</v>
      </c>
      <c r="W17" s="396" t="s">
        <v>220</v>
      </c>
      <c r="X17" s="397" t="s">
        <v>125</v>
      </c>
      <c r="Y17" s="400" t="s">
        <v>84</v>
      </c>
      <c r="Z17" s="400" t="s">
        <v>84</v>
      </c>
      <c r="AA17" s="401" t="s">
        <v>84</v>
      </c>
      <c r="AB17" s="400" t="s">
        <v>84</v>
      </c>
      <c r="AC17" s="400" t="s">
        <v>84</v>
      </c>
      <c r="AD17" s="402" t="s">
        <v>371</v>
      </c>
      <c r="AE17" s="400" t="s">
        <v>375</v>
      </c>
      <c r="AF17" s="403" t="s">
        <v>376</v>
      </c>
      <c r="AG17" s="403" t="s">
        <v>369</v>
      </c>
      <c r="AH17" s="690" t="s">
        <v>370</v>
      </c>
      <c r="AI17" s="696">
        <v>11</v>
      </c>
      <c r="AJ17" s="692" t="s">
        <v>84</v>
      </c>
      <c r="AK17" s="408">
        <v>9</v>
      </c>
      <c r="AL17" s="409">
        <v>64</v>
      </c>
      <c r="AM17" s="693">
        <v>65</v>
      </c>
      <c r="AN17" s="409">
        <v>80</v>
      </c>
      <c r="AO17" s="408">
        <v>71</v>
      </c>
      <c r="AP17" s="409">
        <v>75</v>
      </c>
      <c r="AQ17" s="694">
        <v>75</v>
      </c>
      <c r="AR17" s="430" t="s">
        <v>84</v>
      </c>
      <c r="AS17" s="392">
        <v>75</v>
      </c>
      <c r="AT17" s="392">
        <v>75</v>
      </c>
      <c r="AU17" s="393">
        <v>80</v>
      </c>
      <c r="AV17" s="392">
        <v>64</v>
      </c>
      <c r="AW17" s="392">
        <v>11</v>
      </c>
      <c r="AX17" s="393">
        <v>9</v>
      </c>
      <c r="AY17" s="392">
        <v>65</v>
      </c>
      <c r="AZ17" s="431" t="s">
        <v>84</v>
      </c>
      <c r="BA17" s="426"/>
      <c r="BB17" s="426"/>
      <c r="BC17" s="426"/>
    </row>
    <row r="18" spans="1:55" s="427" customFormat="1" ht="20.25" customHeight="1" thickTop="1" thickBot="1">
      <c r="A18" s="606">
        <v>10</v>
      </c>
      <c r="B18" s="607" t="s">
        <v>261</v>
      </c>
      <c r="C18" s="607" t="s">
        <v>401</v>
      </c>
      <c r="D18" s="1039"/>
      <c r="E18" s="608" t="s">
        <v>260</v>
      </c>
      <c r="F18" s="609"/>
      <c r="G18" s="609"/>
      <c r="H18" s="1356"/>
      <c r="I18" s="867">
        <f>'Tab 9 - TIT'!E8/100</f>
        <v>7.7800000000000005E-3</v>
      </c>
      <c r="J18" s="868">
        <f>'Tab 9 - TIT'!B8/100</f>
        <v>19.440000000000001</v>
      </c>
      <c r="K18" s="869">
        <f>'Tab 9 - TIT'!D8/100</f>
        <v>20.28</v>
      </c>
      <c r="L18" s="698"/>
      <c r="M18" s="698"/>
      <c r="N18" s="699"/>
      <c r="O18" s="871">
        <f>IF(D18="X",INDEX('elemento PE_AP'!$1:$1048576,MATCH('HH-Tarife 3.Trimester 2022'!$O$9,'elemento PE_AP'!$B:$B,0),3),'tab  1.1-1.2-1.3-1.4'!$C$22/100)</f>
        <v>0.29411000000000004</v>
      </c>
      <c r="P18" s="856">
        <f>'tab  2.1-2.2-2.3-2.4'!C22/100</f>
        <v>1.9470000000000001E-2</v>
      </c>
      <c r="Q18" s="700">
        <f>O18+P18</f>
        <v>0.31358000000000003</v>
      </c>
      <c r="R18" s="871">
        <f>IF(D18="X",INDEX('elemento PE_AP'!$1:$1048576,MATCH('HH-Tarife 3.Trimester 2022'!$O$9,'elemento PE_AP'!$B:$B,0),4),'tab  1.1-1.2-1.3-1.4'!$D$22/100)</f>
        <v>0.26761000000000001</v>
      </c>
      <c r="S18" s="856">
        <f>'tab  2.1-2.2-2.3-2.4'!D22/100</f>
        <v>1.9470000000000001E-2</v>
      </c>
      <c r="T18" s="697">
        <f>R18+S18</f>
        <v>0.28708</v>
      </c>
      <c r="U18" s="873">
        <f>'tab 4.1 - 4.2'!C8/100</f>
        <v>-1.0999999999999999E-4</v>
      </c>
      <c r="V18" s="873">
        <f>'tab 4.1 - 4.2'!D8/100</f>
        <v>1.5689999999999999E-2</v>
      </c>
      <c r="W18" s="876">
        <v>69.881799999999998</v>
      </c>
      <c r="X18" s="877">
        <v>-18.341799999999999</v>
      </c>
      <c r="Y18" s="698"/>
      <c r="Z18" s="698"/>
      <c r="AA18" s="700"/>
      <c r="AB18" s="698"/>
      <c r="AC18" s="698"/>
      <c r="AD18" s="882">
        <f>'Tabella 7'!E8/100</f>
        <v>0</v>
      </c>
      <c r="AE18" s="899">
        <f>'Tabella 1'!E10/100</f>
        <v>0</v>
      </c>
      <c r="AF18" s="901">
        <f>'Tabella 6'!E9/100</f>
        <v>0</v>
      </c>
      <c r="AG18" s="881">
        <f>'Tabella 7'!F8/100</f>
        <v>0</v>
      </c>
      <c r="AH18" s="875">
        <f>'Tabella 7'!C8/100</f>
        <v>9.5E-4</v>
      </c>
      <c r="AI18" s="701">
        <f>J18/12</f>
        <v>1.62</v>
      </c>
      <c r="AJ18" s="702"/>
      <c r="AK18" s="703">
        <f>(K18+AD18)/12</f>
        <v>1.6900000000000002</v>
      </c>
      <c r="AL18" s="704">
        <f>I18+AG18+AH18</f>
        <v>8.7299999999999999E-3</v>
      </c>
      <c r="AM18" s="705">
        <f>AE18+AF18</f>
        <v>0</v>
      </c>
      <c r="AN18" s="706">
        <f>(W18+X18)/12</f>
        <v>4.2949999999999999</v>
      </c>
      <c r="AO18" s="703"/>
      <c r="AP18" s="510">
        <f>O18+P18+U18+V18</f>
        <v>0.32916000000000001</v>
      </c>
      <c r="AQ18" s="689">
        <f>R18+S18+U18+V18</f>
        <v>0.30265999999999998</v>
      </c>
      <c r="AR18" s="707"/>
      <c r="AS18" s="515">
        <f t="shared" ref="AS18" si="3">O18+P18+U18+V18</f>
        <v>0.32916000000000001</v>
      </c>
      <c r="AT18" s="516">
        <f t="shared" ref="AT18" si="4">R18+S18+U18+V18</f>
        <v>0.30265999999999998</v>
      </c>
      <c r="AU18" s="517">
        <f>(W18+X18)/12</f>
        <v>4.2949999999999999</v>
      </c>
      <c r="AV18" s="516">
        <f>I18+AG18+AH18</f>
        <v>8.7299999999999999E-3</v>
      </c>
      <c r="AW18" s="518">
        <f>J18/12</f>
        <v>1.62</v>
      </c>
      <c r="AX18" s="517">
        <f>(K18+AD18)/12</f>
        <v>1.6900000000000002</v>
      </c>
      <c r="AY18" s="516">
        <f>AE18+AF18</f>
        <v>0</v>
      </c>
      <c r="AZ18" s="519"/>
      <c r="BA18" s="426"/>
      <c r="BB18" s="426"/>
      <c r="BC18" s="426"/>
    </row>
    <row r="19" spans="1:55" s="358" customFormat="1" ht="16.5" customHeight="1">
      <c r="A19" s="610"/>
      <c r="B19" s="433"/>
      <c r="C19" s="433"/>
      <c r="D19" s="433"/>
      <c r="E19" s="433"/>
      <c r="F19" s="433"/>
      <c r="G19" s="433"/>
      <c r="X19" s="350"/>
      <c r="Y19" s="351"/>
      <c r="Z19" s="356"/>
      <c r="AA19" s="351"/>
      <c r="AJ19" s="434"/>
      <c r="AK19" s="411"/>
      <c r="AL19" s="435"/>
      <c r="AM19" s="411"/>
      <c r="AN19" s="411"/>
      <c r="AO19" s="435"/>
      <c r="AP19" s="435"/>
      <c r="AQ19" s="411"/>
      <c r="AR19" s="435"/>
      <c r="AS19" s="584"/>
      <c r="AZ19" s="357"/>
      <c r="BC19" s="357"/>
    </row>
    <row r="20" spans="1:55">
      <c r="AS20" s="351" t="s">
        <v>244</v>
      </c>
      <c r="AT20" s="436"/>
      <c r="AU20" s="437"/>
      <c r="AV20" s="438"/>
      <c r="AW20" s="439"/>
      <c r="AY20" s="358"/>
      <c r="AZ20" s="358"/>
      <c r="BA20" s="358"/>
    </row>
    <row r="21" spans="1:55">
      <c r="AT21" s="436"/>
      <c r="AU21" s="437"/>
      <c r="AV21" s="438"/>
      <c r="AW21" s="439"/>
      <c r="AY21" s="358"/>
      <c r="AZ21" s="358"/>
      <c r="BA21" s="358"/>
    </row>
    <row r="22" spans="1:55" ht="13.5" thickBot="1">
      <c r="AT22" s="436"/>
      <c r="AU22" s="437"/>
      <c r="AV22" s="438"/>
      <c r="AW22" s="439"/>
      <c r="AY22" s="358"/>
      <c r="AZ22" s="358"/>
      <c r="BA22" s="358"/>
    </row>
    <row r="23" spans="1:55" s="1201" customFormat="1" ht="13.5" customHeight="1" thickBot="1">
      <c r="A23" s="1276" t="s">
        <v>138</v>
      </c>
      <c r="B23" s="1277"/>
      <c r="C23" s="1197">
        <v>0</v>
      </c>
      <c r="D23" s="1278" t="s">
        <v>610</v>
      </c>
      <c r="E23" s="1279"/>
      <c r="F23" s="1279"/>
      <c r="G23" s="1279"/>
      <c r="H23" s="1279"/>
      <c r="I23" s="1279"/>
      <c r="J23" s="1279"/>
      <c r="K23" s="1279"/>
      <c r="L23" s="1279"/>
      <c r="M23" s="1279"/>
      <c r="N23" s="1280"/>
      <c r="O23" s="1198"/>
      <c r="P23" s="1199"/>
      <c r="Q23" s="1199"/>
      <c r="R23" s="1199"/>
      <c r="S23" s="1200"/>
      <c r="AU23" s="1202"/>
      <c r="AV23" s="1203"/>
      <c r="AW23" s="1204"/>
      <c r="AY23" s="1224"/>
      <c r="AZ23" s="1224"/>
      <c r="BA23" s="1224"/>
    </row>
    <row r="24" spans="1:55" s="1201" customFormat="1" ht="13.5" thickBot="1">
      <c r="A24" s="1298" t="s">
        <v>139</v>
      </c>
      <c r="B24" s="1299"/>
      <c r="C24" s="1205">
        <v>0</v>
      </c>
      <c r="D24" s="1281"/>
      <c r="E24" s="1282"/>
      <c r="F24" s="1282"/>
      <c r="G24" s="1282"/>
      <c r="H24" s="1282"/>
      <c r="I24" s="1282"/>
      <c r="J24" s="1282"/>
      <c r="K24" s="1282"/>
      <c r="L24" s="1282"/>
      <c r="M24" s="1282"/>
      <c r="N24" s="1283"/>
      <c r="O24" s="1206"/>
      <c r="P24" s="1207"/>
      <c r="Q24" s="1207"/>
      <c r="R24" s="1207"/>
      <c r="S24" s="1208"/>
      <c r="AU24" s="1202"/>
      <c r="AV24" s="1203"/>
      <c r="AW24" s="1204"/>
      <c r="AY24" s="1224"/>
      <c r="AZ24" s="1224"/>
      <c r="BA24" s="1224"/>
    </row>
    <row r="25" spans="1:55" s="1201" customFormat="1" ht="22.5" customHeight="1">
      <c r="A25" s="1284"/>
      <c r="B25" s="1285"/>
      <c r="C25" s="1284"/>
      <c r="D25" s="1285"/>
      <c r="E25" s="1290" t="s">
        <v>263</v>
      </c>
      <c r="F25" s="1292" t="s">
        <v>266</v>
      </c>
      <c r="G25" s="1294" t="s">
        <v>265</v>
      </c>
      <c r="H25" s="1294" t="s">
        <v>264</v>
      </c>
      <c r="I25" s="1296" t="s">
        <v>44</v>
      </c>
      <c r="J25" s="1296" t="s">
        <v>49</v>
      </c>
      <c r="K25" s="1296" t="s">
        <v>48</v>
      </c>
      <c r="L25" s="1296" t="s">
        <v>146</v>
      </c>
      <c r="M25" s="1294" t="s">
        <v>243</v>
      </c>
      <c r="N25" s="1300" t="s">
        <v>147</v>
      </c>
      <c r="O25" s="1357" t="s">
        <v>268</v>
      </c>
      <c r="P25" s="1359" t="s">
        <v>269</v>
      </c>
      <c r="Q25" s="1196" t="s">
        <v>141</v>
      </c>
      <c r="R25" s="1209" t="s">
        <v>142</v>
      </c>
      <c r="S25" s="1210" t="s">
        <v>143</v>
      </c>
      <c r="T25" s="1211"/>
      <c r="AT25" s="1202"/>
      <c r="AU25" s="1203"/>
      <c r="AV25" s="1204"/>
      <c r="AX25" s="1224"/>
      <c r="AY25" s="1224"/>
      <c r="AZ25" s="1224"/>
    </row>
    <row r="26" spans="1:55" s="1201" customFormat="1" ht="13.5" thickBot="1">
      <c r="A26" s="1286"/>
      <c r="B26" s="1287"/>
      <c r="C26" s="1288"/>
      <c r="D26" s="1289"/>
      <c r="E26" s="1291"/>
      <c r="F26" s="1293"/>
      <c r="G26" s="1295"/>
      <c r="H26" s="1295"/>
      <c r="I26" s="1297"/>
      <c r="J26" s="1297"/>
      <c r="K26" s="1297"/>
      <c r="L26" s="1297"/>
      <c r="M26" s="1295"/>
      <c r="N26" s="1301"/>
      <c r="O26" s="1358"/>
      <c r="P26" s="1360"/>
      <c r="Q26" s="1212"/>
      <c r="R26" s="1213"/>
      <c r="S26" s="1214"/>
      <c r="AT26" s="1202"/>
      <c r="AU26" s="1203"/>
      <c r="AV26" s="1204"/>
      <c r="AX26" s="1224"/>
      <c r="AY26" s="1224"/>
      <c r="AZ26" s="1224"/>
    </row>
    <row r="27" spans="1:55" s="1201" customFormat="1" ht="13.5" thickBot="1">
      <c r="A27" s="1286"/>
      <c r="B27" s="1287"/>
      <c r="C27" s="1274" t="s">
        <v>144</v>
      </c>
      <c r="D27" s="1275"/>
      <c r="E27" s="1215">
        <f>C24</f>
        <v>0</v>
      </c>
      <c r="F27" s="1216">
        <f>I14*E27</f>
        <v>0</v>
      </c>
      <c r="G27" s="1217">
        <f>J14/6</f>
        <v>3.24</v>
      </c>
      <c r="H27" s="1217">
        <f>K14/6*C23</f>
        <v>0</v>
      </c>
      <c r="I27" s="1218">
        <f>N14*E27</f>
        <v>0</v>
      </c>
      <c r="J27" s="1219">
        <f>(U14+V14)*E27</f>
        <v>0</v>
      </c>
      <c r="K27" s="1218">
        <f>W14/6</f>
        <v>11.646966666666666</v>
      </c>
      <c r="L27" s="1218">
        <f>X14/6</f>
        <v>-3.0569666666666664</v>
      </c>
      <c r="M27" s="1220">
        <f>AD14/6*C23</f>
        <v>0</v>
      </c>
      <c r="N27" s="1221">
        <f>(AE14+AF14+AG14+AH14)*E27</f>
        <v>0</v>
      </c>
      <c r="O27" s="1222">
        <f>IF(C23&lt;1.6,O34,IF(C23&gt;3,O49,O42))</f>
        <v>0</v>
      </c>
      <c r="P27" s="1223">
        <f>ROUND(SUM(F27:O27),2)</f>
        <v>11.83</v>
      </c>
      <c r="Q27" s="618">
        <f>ROUND(P27*0.1,2)</f>
        <v>1.18</v>
      </c>
      <c r="R27" s="459">
        <f>P27+Q27</f>
        <v>13.01</v>
      </c>
      <c r="S27" s="460" t="str">
        <f>IFERROR(ROUND(R27/C24,2),"")</f>
        <v/>
      </c>
      <c r="AT27" s="1202"/>
      <c r="AU27" s="1203"/>
      <c r="AV27" s="1204"/>
      <c r="AX27" s="1224"/>
      <c r="AY27" s="1224"/>
      <c r="AZ27" s="1224"/>
    </row>
    <row r="28" spans="1:55">
      <c r="AT28" s="436"/>
      <c r="AU28" s="437"/>
      <c r="AV28" s="438"/>
      <c r="AW28" s="439"/>
      <c r="AY28" s="358"/>
      <c r="AZ28" s="358"/>
      <c r="BA28" s="358"/>
    </row>
    <row r="29" spans="1:55" ht="13.5" hidden="1" thickBot="1">
      <c r="AT29" s="436"/>
      <c r="AU29" s="437"/>
      <c r="AV29" s="438"/>
      <c r="AW29" s="439"/>
      <c r="AY29" s="358"/>
      <c r="AZ29" s="358"/>
      <c r="BA29" s="358"/>
    </row>
    <row r="30" spans="1:55" ht="13.5" hidden="1" customHeight="1" thickBot="1">
      <c r="A30" s="1308" t="s">
        <v>138</v>
      </c>
      <c r="B30" s="1309"/>
      <c r="C30" s="63">
        <f>C23</f>
        <v>0</v>
      </c>
      <c r="D30" s="1312" t="s">
        <v>614</v>
      </c>
      <c r="E30" s="1313"/>
      <c r="F30" s="1313"/>
      <c r="G30" s="1313"/>
      <c r="H30" s="1313"/>
      <c r="I30" s="1313"/>
      <c r="J30" s="1313"/>
      <c r="K30" s="1313"/>
      <c r="L30" s="1313"/>
      <c r="M30" s="1313"/>
      <c r="N30" s="1314"/>
      <c r="O30" s="611"/>
      <c r="P30" s="612"/>
      <c r="Q30" s="612"/>
      <c r="R30" s="612"/>
      <c r="S30" s="613"/>
      <c r="AT30" s="436"/>
      <c r="AU30" s="437"/>
      <c r="AV30" s="438"/>
      <c r="AW30" s="439"/>
      <c r="AY30" s="358"/>
      <c r="AZ30" s="358"/>
      <c r="BA30" s="358"/>
    </row>
    <row r="31" spans="1:55" ht="13.5" hidden="1" thickBot="1">
      <c r="A31" s="1310" t="s">
        <v>139</v>
      </c>
      <c r="B31" s="1311"/>
      <c r="C31" s="64">
        <f>C24</f>
        <v>0</v>
      </c>
      <c r="D31" s="1315"/>
      <c r="E31" s="1316"/>
      <c r="F31" s="1316"/>
      <c r="G31" s="1316"/>
      <c r="H31" s="1316"/>
      <c r="I31" s="1316"/>
      <c r="J31" s="1316"/>
      <c r="K31" s="1316"/>
      <c r="L31" s="1316"/>
      <c r="M31" s="1316"/>
      <c r="N31" s="1317"/>
      <c r="O31" s="614"/>
      <c r="P31" s="615"/>
      <c r="Q31" s="615"/>
      <c r="R31" s="615"/>
      <c r="S31" s="616"/>
      <c r="AT31" s="436"/>
      <c r="AU31" s="437"/>
      <c r="AV31" s="438"/>
      <c r="AW31" s="439"/>
      <c r="AY31" s="358"/>
      <c r="AZ31" s="358"/>
      <c r="BA31" s="358"/>
    </row>
    <row r="32" spans="1:55" ht="22.5" hidden="1" customHeight="1">
      <c r="A32" s="1302"/>
      <c r="B32" s="1303"/>
      <c r="C32" s="1339"/>
      <c r="D32" s="1340"/>
      <c r="E32" s="1343" t="s">
        <v>263</v>
      </c>
      <c r="F32" s="1345" t="s">
        <v>266</v>
      </c>
      <c r="G32" s="1328" t="s">
        <v>265</v>
      </c>
      <c r="H32" s="1328" t="s">
        <v>264</v>
      </c>
      <c r="I32" s="1329" t="s">
        <v>44</v>
      </c>
      <c r="J32" s="1329" t="s">
        <v>49</v>
      </c>
      <c r="K32" s="1329" t="s">
        <v>48</v>
      </c>
      <c r="L32" s="1329" t="s">
        <v>146</v>
      </c>
      <c r="M32" s="1328" t="s">
        <v>243</v>
      </c>
      <c r="N32" s="1350" t="s">
        <v>147</v>
      </c>
      <c r="O32" s="1318" t="s">
        <v>268</v>
      </c>
      <c r="P32" s="1320" t="s">
        <v>269</v>
      </c>
      <c r="Q32" s="440" t="s">
        <v>141</v>
      </c>
      <c r="R32" s="441" t="s">
        <v>142</v>
      </c>
      <c r="S32" s="442" t="s">
        <v>143</v>
      </c>
      <c r="T32" s="617"/>
      <c r="AI32" s="350"/>
      <c r="AR32" s="351"/>
      <c r="AS32" s="436"/>
      <c r="AT32" s="437"/>
      <c r="AU32" s="438"/>
      <c r="AV32" s="439"/>
      <c r="AX32" s="358"/>
      <c r="AY32" s="358"/>
      <c r="AZ32" s="358"/>
    </row>
    <row r="33" spans="1:52" ht="13.5" hidden="1" thickBot="1">
      <c r="A33" s="1337"/>
      <c r="B33" s="1338"/>
      <c r="C33" s="1341"/>
      <c r="D33" s="1342"/>
      <c r="E33" s="1344"/>
      <c r="F33" s="1346"/>
      <c r="G33" s="1347"/>
      <c r="H33" s="1347"/>
      <c r="I33" s="1330"/>
      <c r="J33" s="1330"/>
      <c r="K33" s="1330"/>
      <c r="L33" s="1330"/>
      <c r="M33" s="1347"/>
      <c r="N33" s="1351"/>
      <c r="O33" s="1349"/>
      <c r="P33" s="1348"/>
      <c r="Q33" s="443"/>
      <c r="R33" s="444"/>
      <c r="S33" s="445"/>
      <c r="AI33" s="350"/>
      <c r="AR33" s="351"/>
      <c r="AS33" s="436"/>
      <c r="AT33" s="437"/>
      <c r="AU33" s="438"/>
      <c r="AV33" s="439"/>
      <c r="AX33" s="358"/>
      <c r="AY33" s="358"/>
      <c r="AZ33" s="358"/>
    </row>
    <row r="34" spans="1:52" ht="13.5" hidden="1" thickBot="1">
      <c r="A34" s="1337"/>
      <c r="B34" s="1338"/>
      <c r="C34" s="1306" t="s">
        <v>144</v>
      </c>
      <c r="D34" s="1307"/>
      <c r="E34" s="446">
        <f>C31</f>
        <v>0</v>
      </c>
      <c r="F34" s="447">
        <f>I14*E34</f>
        <v>0</v>
      </c>
      <c r="G34" s="448">
        <f>J14/6</f>
        <v>3.24</v>
      </c>
      <c r="H34" s="448">
        <f>K14/6*C30</f>
        <v>0</v>
      </c>
      <c r="I34" s="449">
        <f>N14*E34</f>
        <v>0</v>
      </c>
      <c r="J34" s="450">
        <f>(U14+V14)*E34</f>
        <v>0</v>
      </c>
      <c r="K34" s="449">
        <f>W14/6</f>
        <v>11.646966666666666</v>
      </c>
      <c r="L34" s="449">
        <f>X14/6</f>
        <v>-3.0569666666666664</v>
      </c>
      <c r="M34" s="462">
        <f>AD14/6*C30</f>
        <v>0</v>
      </c>
      <c r="N34" s="451">
        <f>(AE14+AF14+AG14+AH14)*E34</f>
        <v>0</v>
      </c>
      <c r="O34" s="456">
        <f>IF(C31&gt;300,IF(300-(C31-300)&gt;0,(C31-(300-(C31-300))),C31),IF(C31-300&gt;0,C31-300,0))*0.0227</f>
        <v>0</v>
      </c>
      <c r="P34" s="457">
        <f>ROUND(SUM(F34:O34),2)</f>
        <v>11.83</v>
      </c>
      <c r="Q34" s="458">
        <f>ROUND(P34*0.1,2)</f>
        <v>1.18</v>
      </c>
      <c r="R34" s="459">
        <f>P34+Q34</f>
        <v>13.01</v>
      </c>
      <c r="S34" s="460" t="e">
        <f>ROUND(R34/C31,2)</f>
        <v>#DIV/0!</v>
      </c>
      <c r="AI34" s="350"/>
      <c r="AR34" s="351"/>
      <c r="AS34" s="436"/>
      <c r="AT34" s="437"/>
      <c r="AU34" s="438"/>
      <c r="AV34" s="439"/>
      <c r="AX34" s="358"/>
      <c r="AY34" s="358"/>
      <c r="AZ34" s="358"/>
    </row>
    <row r="35" spans="1:52" hidden="1">
      <c r="A35" s="461"/>
      <c r="B35" s="461"/>
      <c r="C35" s="461"/>
      <c r="D35" s="461"/>
      <c r="E35" s="461"/>
      <c r="F35" s="461"/>
      <c r="G35" s="461"/>
      <c r="H35" s="461"/>
      <c r="I35" s="461"/>
      <c r="J35" s="461"/>
      <c r="K35" s="461"/>
      <c r="L35" s="461"/>
      <c r="M35" s="461"/>
      <c r="N35" s="461"/>
      <c r="O35" s="461"/>
      <c r="P35" s="436"/>
      <c r="Q35" s="461"/>
      <c r="R35" s="461"/>
      <c r="S35" s="461"/>
      <c r="T35" s="461"/>
      <c r="Y35" s="436"/>
      <c r="AU35" s="438"/>
    </row>
    <row r="36" spans="1:52" hidden="1">
      <c r="A36" s="461"/>
      <c r="B36" s="461"/>
      <c r="C36" s="461"/>
      <c r="D36" s="461"/>
      <c r="E36" s="461"/>
      <c r="F36" s="461"/>
      <c r="G36" s="461"/>
      <c r="H36" s="461"/>
      <c r="I36" s="461"/>
      <c r="J36" s="461"/>
      <c r="K36" s="461"/>
      <c r="L36" s="461"/>
      <c r="M36" s="461"/>
      <c r="N36" s="461"/>
      <c r="O36" s="461"/>
      <c r="P36" s="436"/>
      <c r="Q36" s="461"/>
      <c r="R36" s="461"/>
      <c r="S36" s="461"/>
      <c r="T36" s="461"/>
      <c r="Y36" s="436"/>
      <c r="AU36" s="438"/>
    </row>
    <row r="37" spans="1:52" ht="13.5" hidden="1" thickBot="1">
      <c r="A37" s="461"/>
      <c r="B37" s="461"/>
      <c r="C37" s="461"/>
      <c r="D37" s="461"/>
      <c r="E37" s="461"/>
      <c r="F37" s="461"/>
      <c r="G37" s="461"/>
      <c r="H37" s="461"/>
      <c r="I37" s="461"/>
      <c r="J37" s="461"/>
      <c r="K37" s="461"/>
      <c r="L37" s="461"/>
      <c r="M37" s="461"/>
      <c r="N37" s="461"/>
      <c r="O37" s="461"/>
      <c r="P37" s="436"/>
      <c r="Q37" s="461"/>
      <c r="R37" s="461"/>
      <c r="S37" s="461"/>
      <c r="T37" s="461"/>
      <c r="Y37" s="436"/>
      <c r="AU37" s="438"/>
    </row>
    <row r="38" spans="1:52" s="1201" customFormat="1" ht="13.5" hidden="1" customHeight="1" thickBot="1">
      <c r="A38" s="1276" t="s">
        <v>138</v>
      </c>
      <c r="B38" s="1277"/>
      <c r="C38" s="1197">
        <f>C23</f>
        <v>0</v>
      </c>
      <c r="D38" s="1278" t="s">
        <v>612</v>
      </c>
      <c r="E38" s="1279"/>
      <c r="F38" s="1279"/>
      <c r="G38" s="1279"/>
      <c r="H38" s="1279"/>
      <c r="I38" s="1279"/>
      <c r="J38" s="1279"/>
      <c r="K38" s="1279"/>
      <c r="L38" s="1279"/>
      <c r="M38" s="1279"/>
      <c r="N38" s="1280"/>
      <c r="O38" s="1198"/>
      <c r="P38" s="1199"/>
      <c r="Q38" s="1199"/>
      <c r="R38" s="1199"/>
      <c r="S38" s="1200"/>
      <c r="AU38" s="1202"/>
      <c r="AV38" s="1203"/>
      <c r="AW38" s="1204"/>
    </row>
    <row r="39" spans="1:52" s="1201" customFormat="1" ht="13.5" hidden="1" thickBot="1">
      <c r="A39" s="1298" t="s">
        <v>139</v>
      </c>
      <c r="B39" s="1299"/>
      <c r="C39" s="1205">
        <f>C24</f>
        <v>0</v>
      </c>
      <c r="D39" s="1281"/>
      <c r="E39" s="1282"/>
      <c r="F39" s="1282"/>
      <c r="G39" s="1282"/>
      <c r="H39" s="1282"/>
      <c r="I39" s="1282"/>
      <c r="J39" s="1282"/>
      <c r="K39" s="1282"/>
      <c r="L39" s="1282"/>
      <c r="M39" s="1282"/>
      <c r="N39" s="1283"/>
      <c r="O39" s="1206"/>
      <c r="P39" s="1207"/>
      <c r="Q39" s="1207"/>
      <c r="R39" s="1207"/>
      <c r="S39" s="1208"/>
      <c r="AB39" s="1202"/>
    </row>
    <row r="40" spans="1:52" s="1201" customFormat="1" ht="21" hidden="1" customHeight="1">
      <c r="A40" s="1284"/>
      <c r="B40" s="1285"/>
      <c r="C40" s="1284"/>
      <c r="D40" s="1285"/>
      <c r="E40" s="1290" t="s">
        <v>263</v>
      </c>
      <c r="F40" s="1292" t="s">
        <v>266</v>
      </c>
      <c r="G40" s="1294" t="s">
        <v>265</v>
      </c>
      <c r="H40" s="1294" t="s">
        <v>264</v>
      </c>
      <c r="I40" s="1296" t="s">
        <v>44</v>
      </c>
      <c r="J40" s="1296" t="s">
        <v>49</v>
      </c>
      <c r="K40" s="1296" t="s">
        <v>48</v>
      </c>
      <c r="L40" s="1296" t="s">
        <v>146</v>
      </c>
      <c r="M40" s="1294" t="s">
        <v>243</v>
      </c>
      <c r="N40" s="1300" t="s">
        <v>147</v>
      </c>
      <c r="O40" s="1357" t="s">
        <v>268</v>
      </c>
      <c r="P40" s="1359" t="s">
        <v>269</v>
      </c>
      <c r="Q40" s="1196" t="s">
        <v>141</v>
      </c>
      <c r="R40" s="1209" t="s">
        <v>142</v>
      </c>
      <c r="S40" s="1210" t="s">
        <v>143</v>
      </c>
      <c r="T40" s="1211"/>
    </row>
    <row r="41" spans="1:52" s="1201" customFormat="1" ht="13.5" hidden="1" thickBot="1">
      <c r="A41" s="1286"/>
      <c r="B41" s="1287"/>
      <c r="C41" s="1288"/>
      <c r="D41" s="1289"/>
      <c r="E41" s="1291"/>
      <c r="F41" s="1293"/>
      <c r="G41" s="1295"/>
      <c r="H41" s="1295"/>
      <c r="I41" s="1297"/>
      <c r="J41" s="1297"/>
      <c r="K41" s="1297"/>
      <c r="L41" s="1297"/>
      <c r="M41" s="1295"/>
      <c r="N41" s="1301"/>
      <c r="O41" s="1358"/>
      <c r="P41" s="1360"/>
      <c r="Q41" s="1212"/>
      <c r="R41" s="1213"/>
      <c r="S41" s="1214"/>
    </row>
    <row r="42" spans="1:52" s="1201" customFormat="1" ht="13.5" hidden="1" thickBot="1">
      <c r="A42" s="1286"/>
      <c r="B42" s="1287"/>
      <c r="C42" s="1274" t="s">
        <v>144</v>
      </c>
      <c r="D42" s="1275"/>
      <c r="E42" s="1215">
        <f>C39</f>
        <v>0</v>
      </c>
      <c r="F42" s="1216">
        <f>I14*E42</f>
        <v>0</v>
      </c>
      <c r="G42" s="1217">
        <f>J14/6</f>
        <v>3.24</v>
      </c>
      <c r="H42" s="1217">
        <f>K14/6*C38</f>
        <v>0</v>
      </c>
      <c r="I42" s="1218">
        <f>N14*E42</f>
        <v>0</v>
      </c>
      <c r="J42" s="1219">
        <f>(U14+V14)*E42</f>
        <v>0</v>
      </c>
      <c r="K42" s="1218">
        <f>W14/6</f>
        <v>11.646966666666666</v>
      </c>
      <c r="L42" s="1218">
        <f>X14/6</f>
        <v>-3.0569666666666664</v>
      </c>
      <c r="M42" s="1220">
        <f>AD14/6*C38</f>
        <v>0</v>
      </c>
      <c r="N42" s="1221">
        <f>(AE14+AF14+AG14+AH14)*E42</f>
        <v>0</v>
      </c>
      <c r="O42" s="1222">
        <f>IF(C39&gt;440,IF(300-(C39-440)&gt;0,(C39-(300-(C39-440))),C39),IF(C39-300&gt;0,C39-300,0))*0.0227</f>
        <v>0</v>
      </c>
      <c r="P42" s="1223">
        <f>ROUND(SUM(F42:O42),2)</f>
        <v>11.83</v>
      </c>
      <c r="Q42" s="618">
        <f>ROUND(P42*0.1,2)</f>
        <v>1.18</v>
      </c>
      <c r="R42" s="459">
        <f>P42+Q42</f>
        <v>13.01</v>
      </c>
      <c r="S42" s="460" t="e">
        <f>ROUND(R42/C39,2)</f>
        <v>#DIV/0!</v>
      </c>
    </row>
    <row r="43" spans="1:52" hidden="1">
      <c r="A43" s="461"/>
      <c r="B43" s="461"/>
      <c r="C43" s="461"/>
      <c r="D43" s="461"/>
      <c r="E43" s="461"/>
      <c r="F43" s="461"/>
      <c r="G43" s="461"/>
      <c r="H43" s="461"/>
      <c r="I43" s="461"/>
      <c r="J43" s="461"/>
      <c r="K43" s="461"/>
      <c r="L43" s="461"/>
      <c r="M43" s="461"/>
      <c r="N43" s="461"/>
      <c r="O43" s="461"/>
      <c r="P43" s="436"/>
      <c r="Q43" s="461"/>
      <c r="R43" s="461"/>
      <c r="S43" s="461"/>
      <c r="T43" s="461"/>
      <c r="Y43" s="436"/>
      <c r="AU43" s="438"/>
    </row>
    <row r="44" spans="1:52" ht="13.5" hidden="1" thickBot="1">
      <c r="A44" s="461"/>
      <c r="B44" s="461"/>
      <c r="C44" s="461"/>
      <c r="D44" s="461"/>
      <c r="E44" s="461"/>
      <c r="F44" s="461"/>
      <c r="G44" s="461"/>
      <c r="H44" s="461"/>
      <c r="I44" s="461"/>
      <c r="J44" s="461"/>
      <c r="K44" s="461"/>
      <c r="L44" s="461"/>
      <c r="M44" s="461"/>
      <c r="N44" s="461"/>
      <c r="O44" s="461"/>
      <c r="P44" s="436"/>
      <c r="Q44" s="461"/>
      <c r="R44" s="461"/>
      <c r="S44" s="461"/>
      <c r="T44" s="461"/>
      <c r="Y44" s="436"/>
      <c r="AU44" s="438"/>
    </row>
    <row r="45" spans="1:52" s="1201" customFormat="1" ht="13.5" hidden="1" customHeight="1" thickBot="1">
      <c r="A45" s="1276" t="s">
        <v>138</v>
      </c>
      <c r="B45" s="1277"/>
      <c r="C45" s="1197">
        <f>C23</f>
        <v>0</v>
      </c>
      <c r="D45" s="1278" t="s">
        <v>613</v>
      </c>
      <c r="E45" s="1279"/>
      <c r="F45" s="1279"/>
      <c r="G45" s="1279"/>
      <c r="H45" s="1279"/>
      <c r="I45" s="1279"/>
      <c r="J45" s="1279"/>
      <c r="K45" s="1279"/>
      <c r="L45" s="1279"/>
      <c r="M45" s="1279"/>
      <c r="N45" s="1280"/>
      <c r="O45" s="1198"/>
      <c r="P45" s="1199"/>
      <c r="Q45" s="1199"/>
      <c r="R45" s="1199"/>
      <c r="S45" s="1200"/>
      <c r="AU45" s="1203"/>
    </row>
    <row r="46" spans="1:52" s="1201" customFormat="1" ht="13.5" hidden="1" thickBot="1">
      <c r="A46" s="1298" t="s">
        <v>139</v>
      </c>
      <c r="B46" s="1299"/>
      <c r="C46" s="1205">
        <f>C24</f>
        <v>0</v>
      </c>
      <c r="D46" s="1281"/>
      <c r="E46" s="1282"/>
      <c r="F46" s="1282"/>
      <c r="G46" s="1282"/>
      <c r="H46" s="1282"/>
      <c r="I46" s="1282"/>
      <c r="J46" s="1282"/>
      <c r="K46" s="1282"/>
      <c r="L46" s="1282"/>
      <c r="M46" s="1282"/>
      <c r="N46" s="1283"/>
      <c r="O46" s="1206"/>
      <c r="P46" s="1207"/>
      <c r="Q46" s="1207"/>
      <c r="R46" s="1207"/>
      <c r="S46" s="1208"/>
      <c r="AU46" s="1203"/>
    </row>
    <row r="47" spans="1:52" s="1201" customFormat="1" ht="22.5" hidden="1" customHeight="1">
      <c r="A47" s="1284"/>
      <c r="B47" s="1285"/>
      <c r="C47" s="1284" t="s">
        <v>270</v>
      </c>
      <c r="D47" s="1285"/>
      <c r="E47" s="1290" t="s">
        <v>263</v>
      </c>
      <c r="F47" s="1292" t="s">
        <v>266</v>
      </c>
      <c r="G47" s="1294" t="s">
        <v>265</v>
      </c>
      <c r="H47" s="1294" t="s">
        <v>264</v>
      </c>
      <c r="I47" s="1296" t="s">
        <v>44</v>
      </c>
      <c r="J47" s="1296" t="s">
        <v>49</v>
      </c>
      <c r="K47" s="1296" t="s">
        <v>48</v>
      </c>
      <c r="L47" s="1296" t="s">
        <v>146</v>
      </c>
      <c r="M47" s="1294" t="s">
        <v>243</v>
      </c>
      <c r="N47" s="1300" t="s">
        <v>147</v>
      </c>
      <c r="O47" s="1357" t="s">
        <v>268</v>
      </c>
      <c r="P47" s="1359" t="s">
        <v>269</v>
      </c>
      <c r="Q47" s="1196" t="s">
        <v>141</v>
      </c>
      <c r="R47" s="1209" t="s">
        <v>142</v>
      </c>
      <c r="S47" s="1210" t="s">
        <v>143</v>
      </c>
      <c r="T47" s="1211"/>
      <c r="AT47" s="1203"/>
    </row>
    <row r="48" spans="1:52" s="1201" customFormat="1" ht="13.5" hidden="1" customHeight="1" thickBot="1">
      <c r="A48" s="1286"/>
      <c r="B48" s="1287"/>
      <c r="C48" s="1288"/>
      <c r="D48" s="1289"/>
      <c r="E48" s="1291"/>
      <c r="F48" s="1293"/>
      <c r="G48" s="1295"/>
      <c r="H48" s="1295"/>
      <c r="I48" s="1297"/>
      <c r="J48" s="1297"/>
      <c r="K48" s="1297"/>
      <c r="L48" s="1297"/>
      <c r="M48" s="1295"/>
      <c r="N48" s="1301"/>
      <c r="O48" s="1358"/>
      <c r="P48" s="1360"/>
      <c r="Q48" s="1212"/>
      <c r="R48" s="1213"/>
      <c r="S48" s="1214"/>
      <c r="AT48" s="1203"/>
    </row>
    <row r="49" spans="1:47" s="1201" customFormat="1" ht="13.5" hidden="1" customHeight="1" thickBot="1">
      <c r="A49" s="1286"/>
      <c r="B49" s="1287"/>
      <c r="C49" s="1274" t="s">
        <v>144</v>
      </c>
      <c r="D49" s="1275"/>
      <c r="E49" s="1215">
        <f>C46</f>
        <v>0</v>
      </c>
      <c r="F49" s="1216">
        <f>I14*E49</f>
        <v>0</v>
      </c>
      <c r="G49" s="1217">
        <f>J14/6</f>
        <v>3.24</v>
      </c>
      <c r="H49" s="1217">
        <f>K14/6*C45</f>
        <v>0</v>
      </c>
      <c r="I49" s="1218">
        <f>N14*E49</f>
        <v>0</v>
      </c>
      <c r="J49" s="1219">
        <f>(U14+V14)*E49</f>
        <v>0</v>
      </c>
      <c r="K49" s="1218">
        <f>W14/6</f>
        <v>11.646966666666666</v>
      </c>
      <c r="L49" s="1218">
        <f>X14/6</f>
        <v>-3.0569666666666664</v>
      </c>
      <c r="M49" s="1220">
        <f>AD14/6*C45</f>
        <v>0</v>
      </c>
      <c r="N49" s="1221">
        <f>(AE14+AF14+AG14+AH14)*E49</f>
        <v>0</v>
      </c>
      <c r="O49" s="1222">
        <f>0.0227*C46</f>
        <v>0</v>
      </c>
      <c r="P49" s="1223">
        <f>ROUND(SUM(F49:O49),2)</f>
        <v>11.83</v>
      </c>
      <c r="Q49" s="618">
        <f>ROUND(P49*0.1,2)</f>
        <v>1.18</v>
      </c>
      <c r="R49" s="459">
        <f>P49+Q49</f>
        <v>13.01</v>
      </c>
      <c r="S49" s="460" t="e">
        <f>ROUND(R49/C46,2)</f>
        <v>#DIV/0!</v>
      </c>
      <c r="AT49" s="1203"/>
    </row>
    <row r="50" spans="1:47" hidden="1">
      <c r="A50" s="461"/>
      <c r="B50" s="461"/>
      <c r="C50" s="461"/>
      <c r="D50" s="461"/>
      <c r="E50" s="461"/>
      <c r="F50" s="461"/>
      <c r="G50" s="461"/>
      <c r="H50" s="461"/>
      <c r="I50" s="461"/>
      <c r="J50" s="461"/>
      <c r="K50" s="461"/>
      <c r="L50" s="461"/>
      <c r="M50" s="461"/>
      <c r="N50" s="461"/>
      <c r="O50" s="461"/>
      <c r="P50" s="436"/>
      <c r="Q50" s="461"/>
      <c r="R50" s="461"/>
      <c r="S50" s="461"/>
      <c r="T50" s="461"/>
      <c r="Y50" s="436"/>
      <c r="AU50" s="438"/>
    </row>
    <row r="51" spans="1:47" ht="13.5" thickBot="1">
      <c r="A51" s="461"/>
      <c r="B51" s="461"/>
      <c r="C51" s="461"/>
      <c r="D51" s="461"/>
      <c r="E51" s="461"/>
      <c r="F51" s="461"/>
      <c r="G51" s="461"/>
      <c r="H51" s="461"/>
      <c r="I51" s="461"/>
      <c r="J51" s="461"/>
      <c r="K51" s="461"/>
      <c r="L51" s="461"/>
      <c r="M51" s="461"/>
      <c r="N51" s="461"/>
      <c r="O51" s="461"/>
      <c r="P51" s="436"/>
      <c r="Q51" s="461"/>
      <c r="R51" s="461"/>
      <c r="S51" s="461"/>
      <c r="T51" s="461"/>
      <c r="Y51" s="436"/>
      <c r="AU51" s="438"/>
    </row>
    <row r="52" spans="1:47" ht="13.5" customHeight="1" thickBot="1">
      <c r="A52" s="1308" t="s">
        <v>138</v>
      </c>
      <c r="B52" s="1309"/>
      <c r="C52" s="63">
        <v>0</v>
      </c>
      <c r="D52" s="1312" t="s">
        <v>242</v>
      </c>
      <c r="E52" s="1313"/>
      <c r="F52" s="1313"/>
      <c r="G52" s="1313"/>
      <c r="H52" s="1313"/>
      <c r="I52" s="1313"/>
      <c r="J52" s="1313"/>
      <c r="K52" s="1313"/>
      <c r="L52" s="1313"/>
      <c r="M52" s="1313"/>
      <c r="N52" s="1314"/>
      <c r="O52" s="611"/>
      <c r="P52" s="612"/>
      <c r="Q52" s="612"/>
      <c r="R52" s="612"/>
      <c r="S52" s="613"/>
    </row>
    <row r="53" spans="1:47" ht="13.5" thickBot="1">
      <c r="A53" s="1310" t="s">
        <v>139</v>
      </c>
      <c r="B53" s="1311"/>
      <c r="C53" s="64">
        <v>0</v>
      </c>
      <c r="D53" s="1315"/>
      <c r="E53" s="1316"/>
      <c r="F53" s="1316"/>
      <c r="G53" s="1316"/>
      <c r="H53" s="1316"/>
      <c r="I53" s="1316"/>
      <c r="J53" s="1316"/>
      <c r="K53" s="1316"/>
      <c r="L53" s="1316"/>
      <c r="M53" s="1316"/>
      <c r="N53" s="1317"/>
      <c r="O53" s="614"/>
      <c r="P53" s="615"/>
      <c r="Q53" s="615"/>
      <c r="R53" s="615"/>
      <c r="S53" s="616"/>
    </row>
    <row r="54" spans="1:47" ht="22.5" customHeight="1">
      <c r="A54" s="1302"/>
      <c r="B54" s="1303"/>
      <c r="C54" s="1339" t="s">
        <v>270</v>
      </c>
      <c r="D54" s="1340"/>
      <c r="E54" s="1343" t="s">
        <v>263</v>
      </c>
      <c r="F54" s="1345" t="s">
        <v>140</v>
      </c>
      <c r="G54" s="1328" t="s">
        <v>145</v>
      </c>
      <c r="H54" s="1328" t="s">
        <v>264</v>
      </c>
      <c r="I54" s="1329" t="s">
        <v>44</v>
      </c>
      <c r="J54" s="1329" t="s">
        <v>49</v>
      </c>
      <c r="K54" s="1329" t="s">
        <v>48</v>
      </c>
      <c r="L54" s="1329" t="s">
        <v>146</v>
      </c>
      <c r="M54" s="1328" t="s">
        <v>243</v>
      </c>
      <c r="N54" s="1350" t="s">
        <v>147</v>
      </c>
      <c r="O54" s="1318" t="s">
        <v>268</v>
      </c>
      <c r="P54" s="1320" t="s">
        <v>269</v>
      </c>
      <c r="Q54" s="440" t="s">
        <v>141</v>
      </c>
      <c r="R54" s="441" t="s">
        <v>142</v>
      </c>
      <c r="S54" s="442" t="s">
        <v>143</v>
      </c>
      <c r="T54" s="617"/>
      <c r="AI54" s="350"/>
      <c r="AR54" s="351"/>
    </row>
    <row r="55" spans="1:47" ht="13.5" thickBot="1">
      <c r="A55" s="1337"/>
      <c r="B55" s="1338"/>
      <c r="C55" s="1341"/>
      <c r="D55" s="1342"/>
      <c r="E55" s="1344"/>
      <c r="F55" s="1346"/>
      <c r="G55" s="1347"/>
      <c r="H55" s="1347"/>
      <c r="I55" s="1330"/>
      <c r="J55" s="1330"/>
      <c r="K55" s="1330"/>
      <c r="L55" s="1330"/>
      <c r="M55" s="1347"/>
      <c r="N55" s="1351"/>
      <c r="O55" s="1349"/>
      <c r="P55" s="1348"/>
      <c r="Q55" s="443"/>
      <c r="R55" s="444"/>
      <c r="S55" s="445"/>
      <c r="AI55" s="350"/>
      <c r="AR55" s="351"/>
    </row>
    <row r="56" spans="1:47" ht="13.5" thickBot="1">
      <c r="A56" s="1337"/>
      <c r="B56" s="1338"/>
      <c r="C56" s="1306" t="s">
        <v>144</v>
      </c>
      <c r="D56" s="1307"/>
      <c r="E56" s="446">
        <f>C53</f>
        <v>0</v>
      </c>
      <c r="F56" s="447">
        <f>I16*E56</f>
        <v>0</v>
      </c>
      <c r="G56" s="448">
        <f>J16/6</f>
        <v>3.24</v>
      </c>
      <c r="H56" s="448">
        <f>K16/6*C52</f>
        <v>0</v>
      </c>
      <c r="I56" s="449">
        <f>N16*E56</f>
        <v>0</v>
      </c>
      <c r="J56" s="450">
        <f>(U16+V16)*E56</f>
        <v>0</v>
      </c>
      <c r="K56" s="449">
        <f>W16/6</f>
        <v>11.646966666666666</v>
      </c>
      <c r="L56" s="449">
        <f>X16/6</f>
        <v>-3.0569666666666664</v>
      </c>
      <c r="M56" s="462">
        <f>Y16/6+Z16/6+AD16/6*C52</f>
        <v>0</v>
      </c>
      <c r="N56" s="451">
        <f>SUM(AE16:AH16)*E56</f>
        <v>0</v>
      </c>
      <c r="O56" s="456">
        <f>0.0227*C53</f>
        <v>0</v>
      </c>
      <c r="P56" s="457">
        <f>ROUND(SUM(F56:O56),2)</f>
        <v>11.83</v>
      </c>
      <c r="Q56" s="458">
        <f>ROUND(P56*0.1,2)</f>
        <v>1.18</v>
      </c>
      <c r="R56" s="459">
        <f>P56+Q56</f>
        <v>13.01</v>
      </c>
      <c r="S56" s="460" t="str">
        <f>IFERROR(ROUND(R56/C53,2),"")</f>
        <v/>
      </c>
      <c r="AI56" s="350"/>
      <c r="AR56" s="351"/>
    </row>
    <row r="58" spans="1:47" ht="13.5" thickBot="1"/>
    <row r="59" spans="1:47" ht="13.5" customHeight="1" thickBot="1">
      <c r="A59" s="1308" t="s">
        <v>138</v>
      </c>
      <c r="B59" s="1309"/>
      <c r="C59" s="63">
        <v>0</v>
      </c>
      <c r="D59" s="1312" t="s">
        <v>267</v>
      </c>
      <c r="E59" s="1313"/>
      <c r="F59" s="1313"/>
      <c r="G59" s="1313"/>
      <c r="H59" s="1313"/>
      <c r="I59" s="1313"/>
      <c r="J59" s="1313"/>
      <c r="K59" s="1313"/>
      <c r="L59" s="1313"/>
      <c r="M59" s="1313"/>
      <c r="N59" s="1314"/>
      <c r="O59" s="611"/>
      <c r="P59" s="612"/>
      <c r="Q59" s="612"/>
      <c r="R59" s="612"/>
      <c r="S59" s="613"/>
    </row>
    <row r="60" spans="1:47" ht="13.5" thickBot="1">
      <c r="A60" s="1310" t="s">
        <v>139</v>
      </c>
      <c r="B60" s="1311"/>
      <c r="C60" s="64">
        <v>0</v>
      </c>
      <c r="D60" s="1315"/>
      <c r="E60" s="1316"/>
      <c r="F60" s="1316"/>
      <c r="G60" s="1316"/>
      <c r="H60" s="1316"/>
      <c r="I60" s="1316"/>
      <c r="J60" s="1316"/>
      <c r="K60" s="1316"/>
      <c r="L60" s="1316"/>
      <c r="M60" s="1316"/>
      <c r="N60" s="1317"/>
      <c r="O60" s="614"/>
      <c r="P60" s="615"/>
      <c r="Q60" s="615"/>
      <c r="R60" s="615"/>
      <c r="S60" s="616"/>
      <c r="AJ60" s="466" t="s">
        <v>244</v>
      </c>
    </row>
    <row r="61" spans="1:47" ht="30" customHeight="1">
      <c r="A61" s="1302"/>
      <c r="B61" s="1303"/>
      <c r="C61" s="1302"/>
      <c r="D61" s="1303"/>
      <c r="E61" s="1325" t="s">
        <v>263</v>
      </c>
      <c r="F61" s="1326" t="s">
        <v>140</v>
      </c>
      <c r="G61" s="1326" t="s">
        <v>145</v>
      </c>
      <c r="H61" s="1328" t="s">
        <v>264</v>
      </c>
      <c r="I61" s="1329" t="s">
        <v>44</v>
      </c>
      <c r="J61" s="1331" t="s">
        <v>49</v>
      </c>
      <c r="K61" s="1329" t="s">
        <v>48</v>
      </c>
      <c r="L61" s="1333" t="s">
        <v>146</v>
      </c>
      <c r="M61" s="1335" t="s">
        <v>243</v>
      </c>
      <c r="N61" s="1322" t="s">
        <v>147</v>
      </c>
      <c r="O61" s="1318" t="s">
        <v>268</v>
      </c>
      <c r="P61" s="1320" t="s">
        <v>269</v>
      </c>
      <c r="Q61" s="440" t="s">
        <v>141</v>
      </c>
      <c r="R61" s="441" t="s">
        <v>142</v>
      </c>
      <c r="S61" s="442" t="s">
        <v>143</v>
      </c>
      <c r="AI61" s="350"/>
      <c r="AR61" s="351"/>
    </row>
    <row r="62" spans="1:47" ht="13.5" thickBot="1">
      <c r="A62" s="1304"/>
      <c r="B62" s="1305"/>
      <c r="C62" s="1304"/>
      <c r="D62" s="1305"/>
      <c r="E62" s="1304"/>
      <c r="F62" s="1327"/>
      <c r="G62" s="1327"/>
      <c r="H62" s="1327"/>
      <c r="I62" s="1330"/>
      <c r="J62" s="1332"/>
      <c r="K62" s="1330"/>
      <c r="L62" s="1334"/>
      <c r="M62" s="1336"/>
      <c r="N62" s="1323"/>
      <c r="O62" s="1319"/>
      <c r="P62" s="1321"/>
      <c r="Q62" s="443"/>
      <c r="R62" s="444"/>
      <c r="S62" s="445"/>
      <c r="AI62" s="350"/>
      <c r="AR62" s="351"/>
    </row>
    <row r="63" spans="1:47" ht="13.5" thickBot="1">
      <c r="A63" s="1306"/>
      <c r="B63" s="1307"/>
      <c r="C63" s="1324" t="s">
        <v>144</v>
      </c>
      <c r="D63" s="1324"/>
      <c r="E63" s="463">
        <f>C60</f>
        <v>0</v>
      </c>
      <c r="F63" s="464">
        <f>I18*E63</f>
        <v>0</v>
      </c>
      <c r="G63" s="452">
        <f>J18/6</f>
        <v>3.24</v>
      </c>
      <c r="H63" s="465">
        <f>K18/6*C59</f>
        <v>0</v>
      </c>
      <c r="I63" s="453">
        <f>Q18*C60</f>
        <v>0</v>
      </c>
      <c r="J63" s="453">
        <f>(U18+V18)*C60</f>
        <v>0</v>
      </c>
      <c r="K63" s="453">
        <f>W18/6</f>
        <v>11.646966666666666</v>
      </c>
      <c r="L63" s="453">
        <f>X18/6</f>
        <v>-3.0569666666666664</v>
      </c>
      <c r="M63" s="454">
        <f>AD18/6*C59</f>
        <v>0</v>
      </c>
      <c r="N63" s="455">
        <f>(AE18+AF18+AG18+AH18)*E63</f>
        <v>0</v>
      </c>
      <c r="O63" s="456">
        <f>0.0227*C60</f>
        <v>0</v>
      </c>
      <c r="P63" s="457">
        <f>ROUND(SUM(F63:O63),2)</f>
        <v>11.83</v>
      </c>
      <c r="Q63" s="458">
        <f>ROUND(P63*0.1,2)</f>
        <v>1.18</v>
      </c>
      <c r="R63" s="459">
        <f>P63+Q63</f>
        <v>13.01</v>
      </c>
      <c r="S63" s="460" t="str">
        <f>IFERROR(ROUND(R63/C60,2),"")</f>
        <v/>
      </c>
      <c r="AI63" s="350"/>
      <c r="AR63" s="351"/>
    </row>
    <row r="66" spans="1:1">
      <c r="A66" s="436" t="s">
        <v>575</v>
      </c>
    </row>
  </sheetData>
  <mergeCells count="142">
    <mergeCell ref="F32:F33"/>
    <mergeCell ref="G32:G33"/>
    <mergeCell ref="H32:H33"/>
    <mergeCell ref="I32:I33"/>
    <mergeCell ref="D30:N31"/>
    <mergeCell ref="A30:B30"/>
    <mergeCell ref="A31:B31"/>
    <mergeCell ref="A32:B34"/>
    <mergeCell ref="C32:D33"/>
    <mergeCell ref="E32:E33"/>
    <mergeCell ref="C34:D34"/>
    <mergeCell ref="A1:AI1"/>
    <mergeCell ref="O9:T9"/>
    <mergeCell ref="U9:V9"/>
    <mergeCell ref="Y8:AH8"/>
    <mergeCell ref="AE9:AH9"/>
    <mergeCell ref="C7:C13"/>
    <mergeCell ref="E7:E13"/>
    <mergeCell ref="Y9:AD9"/>
    <mergeCell ref="I7:AH7"/>
    <mergeCell ref="F11:H11"/>
    <mergeCell ref="F12:H12"/>
    <mergeCell ref="F13:H13"/>
    <mergeCell ref="D7:D13"/>
    <mergeCell ref="L8:N8"/>
    <mergeCell ref="O8:X8"/>
    <mergeCell ref="AR7:AZ7"/>
    <mergeCell ref="AR8:AU8"/>
    <mergeCell ref="AV8:AX8"/>
    <mergeCell ref="B2:E2"/>
    <mergeCell ref="A3:AF3"/>
    <mergeCell ref="A5:AF5"/>
    <mergeCell ref="A7:A13"/>
    <mergeCell ref="B7:B13"/>
    <mergeCell ref="AI8:AM8"/>
    <mergeCell ref="AI7:AQ7"/>
    <mergeCell ref="AN8:AQ8"/>
    <mergeCell ref="AR9:AT9"/>
    <mergeCell ref="L9:N9"/>
    <mergeCell ref="F7:H9"/>
    <mergeCell ref="F10:H10"/>
    <mergeCell ref="I8:K8"/>
    <mergeCell ref="P54:P55"/>
    <mergeCell ref="H54:H55"/>
    <mergeCell ref="O54:O55"/>
    <mergeCell ref="N54:N55"/>
    <mergeCell ref="AY8:AZ8"/>
    <mergeCell ref="J32:J33"/>
    <mergeCell ref="K32:K33"/>
    <mergeCell ref="L32:L33"/>
    <mergeCell ref="M32:M33"/>
    <mergeCell ref="N32:N33"/>
    <mergeCell ref="O32:O33"/>
    <mergeCell ref="P32:P33"/>
    <mergeCell ref="H14:H18"/>
    <mergeCell ref="O40:O41"/>
    <mergeCell ref="P40:P41"/>
    <mergeCell ref="O47:O48"/>
    <mergeCell ref="P47:P48"/>
    <mergeCell ref="N25:N26"/>
    <mergeCell ref="O25:O26"/>
    <mergeCell ref="P25:P26"/>
    <mergeCell ref="C54:D55"/>
    <mergeCell ref="E54:E55"/>
    <mergeCell ref="F54:F55"/>
    <mergeCell ref="G54:G55"/>
    <mergeCell ref="D52:N53"/>
    <mergeCell ref="L54:L55"/>
    <mergeCell ref="C56:D56"/>
    <mergeCell ref="J54:J55"/>
    <mergeCell ref="K54:K55"/>
    <mergeCell ref="M54:M55"/>
    <mergeCell ref="C42:D42"/>
    <mergeCell ref="A61:B62"/>
    <mergeCell ref="A63:B63"/>
    <mergeCell ref="A59:B59"/>
    <mergeCell ref="A60:B60"/>
    <mergeCell ref="C61:D62"/>
    <mergeCell ref="D59:N60"/>
    <mergeCell ref="O61:O62"/>
    <mergeCell ref="P61:P62"/>
    <mergeCell ref="N61:N62"/>
    <mergeCell ref="C63:D63"/>
    <mergeCell ref="E61:E62"/>
    <mergeCell ref="F61:F62"/>
    <mergeCell ref="G61:G62"/>
    <mergeCell ref="H61:H62"/>
    <mergeCell ref="I61:I62"/>
    <mergeCell ref="J61:J62"/>
    <mergeCell ref="K61:K62"/>
    <mergeCell ref="L61:L62"/>
    <mergeCell ref="M61:M62"/>
    <mergeCell ref="A52:B52"/>
    <mergeCell ref="A53:B53"/>
    <mergeCell ref="I54:I55"/>
    <mergeCell ref="A54:B56"/>
    <mergeCell ref="F40:F41"/>
    <mergeCell ref="G40:G41"/>
    <mergeCell ref="H40:H41"/>
    <mergeCell ref="I40:I41"/>
    <mergeCell ref="J40:J41"/>
    <mergeCell ref="K40:K41"/>
    <mergeCell ref="L40:L41"/>
    <mergeCell ref="M40:M41"/>
    <mergeCell ref="N40:N41"/>
    <mergeCell ref="C49:D49"/>
    <mergeCell ref="A24:B24"/>
    <mergeCell ref="A45:B45"/>
    <mergeCell ref="D45:N46"/>
    <mergeCell ref="A46:B46"/>
    <mergeCell ref="A47:B49"/>
    <mergeCell ref="C47:D48"/>
    <mergeCell ref="E47:E48"/>
    <mergeCell ref="F47:F48"/>
    <mergeCell ref="G47:G48"/>
    <mergeCell ref="H47:H48"/>
    <mergeCell ref="I47:I48"/>
    <mergeCell ref="J47:J48"/>
    <mergeCell ref="K47:K48"/>
    <mergeCell ref="L47:L48"/>
    <mergeCell ref="M47:M48"/>
    <mergeCell ref="N47:N48"/>
    <mergeCell ref="A38:B38"/>
    <mergeCell ref="D38:N39"/>
    <mergeCell ref="A39:B39"/>
    <mergeCell ref="A40:B42"/>
    <mergeCell ref="C40:D41"/>
    <mergeCell ref="E40:E41"/>
    <mergeCell ref="M25:M26"/>
    <mergeCell ref="C27:D27"/>
    <mergeCell ref="A23:B23"/>
    <mergeCell ref="D23:N24"/>
    <mergeCell ref="A25:B27"/>
    <mergeCell ref="C25:D26"/>
    <mergeCell ref="E25:E26"/>
    <mergeCell ref="F25:F26"/>
    <mergeCell ref="G25:G26"/>
    <mergeCell ref="H25:H26"/>
    <mergeCell ref="I25:I26"/>
    <mergeCell ref="J25:J26"/>
    <mergeCell ref="K25:K26"/>
    <mergeCell ref="L25:L26"/>
  </mergeCells>
  <dataValidations count="1">
    <dataValidation type="list" showInputMessage="1" showErrorMessage="1" sqref="D14 D16 D18" xr:uid="{92006B56-A0B2-4E13-8A18-0AEDF7E245B0}">
      <formula1>$A$65:$A$66</formula1>
    </dataValidation>
  </dataValidations>
  <printOptions horizontalCentered="1"/>
  <pageMargins left="7.874015748031496E-2" right="7.874015748031496E-2" top="0.78740157480314965" bottom="0.43307086614173229" header="0.51181102362204722" footer="0.19685039370078741"/>
  <pageSetup paperSize="8" scale="51" fitToHeight="0" orientation="landscape" r:id="rId1"/>
  <headerFooter alignWithMargins="0">
    <oddFooter>&amp;L&amp;G&amp;Cenergy.dis GmbH, Julius-Durst-Strasse 6, 39042 Brixen, Tel. 04 72 275300, Fax. 04 72 275310 e-mail: info@energy-dis.it&amp;R&amp;9&amp;P/&amp;N</oddFooter>
  </headerFooter>
  <colBreaks count="1" manualBreakCount="1">
    <brk id="38" max="1048575" man="1"/>
  </colBreaks>
  <ignoredErrors>
    <ignoredError sqref="J12 J15 J17" twoDigitTextYear="1"/>
  </ignoredErrors>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C7CBF140-9A90-481B-BB5C-22EA44ED69A7}">
          <x14:formula1>
            <xm:f>'elemento PE_AP'!$B$5:$B$7</xm:f>
          </x14:formula1>
          <xm:sqref>L9:N9</xm:sqref>
        </x14:dataValidation>
        <x14:dataValidation type="list" allowBlank="1" showInputMessage="1" showErrorMessage="1" xr:uid="{8EA65674-6FFD-4F41-9E28-5EDBC08C715B}">
          <x14:formula1>
            <xm:f>'elemento PE_AP'!$B$10:$B$12</xm:f>
          </x14:formula1>
          <xm:sqref>O9:T9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B3335-6F4F-4023-91EF-1F9B4340E9E5}">
  <dimension ref="A1:B2002"/>
  <sheetViews>
    <sheetView topLeftCell="A1786" workbookViewId="0">
      <selection activeCell="G1797" sqref="G1797"/>
    </sheetView>
  </sheetViews>
  <sheetFormatPr baseColWidth="10" defaultRowHeight="12.75"/>
  <cols>
    <col min="2" max="2" width="11.42578125" style="1162"/>
  </cols>
  <sheetData>
    <row r="1" spans="1:2">
      <c r="A1" s="49" t="s">
        <v>592</v>
      </c>
      <c r="B1" s="1161" t="s">
        <v>29</v>
      </c>
    </row>
    <row r="2" spans="1:2">
      <c r="A2" s="49">
        <v>0</v>
      </c>
      <c r="B2" s="1162">
        <f>'NS-Anschluss 2022'!$M$10</f>
        <v>189.71</v>
      </c>
    </row>
    <row r="3" spans="1:2">
      <c r="A3">
        <v>1</v>
      </c>
      <c r="B3" s="1162">
        <f>'NS-Anschluss 2022'!$M$10</f>
        <v>189.71</v>
      </c>
    </row>
    <row r="4" spans="1:2">
      <c r="A4">
        <v>2</v>
      </c>
      <c r="B4" s="1162">
        <f>'NS-Anschluss 2022'!$M$10</f>
        <v>189.71</v>
      </c>
    </row>
    <row r="5" spans="1:2">
      <c r="A5">
        <v>3</v>
      </c>
      <c r="B5" s="1162">
        <f>'NS-Anschluss 2022'!$M$10</f>
        <v>189.71</v>
      </c>
    </row>
    <row r="6" spans="1:2">
      <c r="A6">
        <v>4</v>
      </c>
      <c r="B6" s="1162">
        <f>'NS-Anschluss 2022'!$M$10</f>
        <v>189.71</v>
      </c>
    </row>
    <row r="7" spans="1:2">
      <c r="A7">
        <v>5</v>
      </c>
      <c r="B7" s="1162">
        <f>'NS-Anschluss 2022'!$M$10</f>
        <v>189.71</v>
      </c>
    </row>
    <row r="8" spans="1:2">
      <c r="A8">
        <v>6</v>
      </c>
      <c r="B8" s="1162">
        <f>'NS-Anschluss 2022'!$M$10</f>
        <v>189.71</v>
      </c>
    </row>
    <row r="9" spans="1:2">
      <c r="A9">
        <v>7</v>
      </c>
      <c r="B9" s="1162">
        <f>'NS-Anschluss 2022'!$M$10</f>
        <v>189.71</v>
      </c>
    </row>
    <row r="10" spans="1:2">
      <c r="A10">
        <v>8</v>
      </c>
      <c r="B10" s="1162">
        <f>'NS-Anschluss 2022'!$M$10</f>
        <v>189.71</v>
      </c>
    </row>
    <row r="11" spans="1:2">
      <c r="A11">
        <v>9</v>
      </c>
      <c r="B11" s="1162">
        <f>'NS-Anschluss 2022'!$M$10</f>
        <v>189.71</v>
      </c>
    </row>
    <row r="12" spans="1:2">
      <c r="A12">
        <v>10</v>
      </c>
      <c r="B12" s="1162">
        <f>'NS-Anschluss 2022'!$M$10</f>
        <v>189.71</v>
      </c>
    </row>
    <row r="13" spans="1:2">
      <c r="A13">
        <v>11</v>
      </c>
      <c r="B13" s="1162">
        <f>'NS-Anschluss 2022'!$M$10</f>
        <v>189.71</v>
      </c>
    </row>
    <row r="14" spans="1:2">
      <c r="A14">
        <v>12</v>
      </c>
      <c r="B14" s="1162">
        <f>'NS-Anschluss 2022'!$M$10</f>
        <v>189.71</v>
      </c>
    </row>
    <row r="15" spans="1:2">
      <c r="A15">
        <v>13</v>
      </c>
      <c r="B15" s="1162">
        <f>'NS-Anschluss 2022'!$M$10</f>
        <v>189.71</v>
      </c>
    </row>
    <row r="16" spans="1:2">
      <c r="A16">
        <v>14</v>
      </c>
      <c r="B16" s="1162">
        <f>'NS-Anschluss 2022'!$M$10</f>
        <v>189.71</v>
      </c>
    </row>
    <row r="17" spans="1:2">
      <c r="A17">
        <v>15</v>
      </c>
      <c r="B17" s="1162">
        <f>'NS-Anschluss 2022'!$M$10</f>
        <v>189.71</v>
      </c>
    </row>
    <row r="18" spans="1:2">
      <c r="A18">
        <v>16</v>
      </c>
      <c r="B18" s="1162">
        <f>'NS-Anschluss 2022'!$M$10</f>
        <v>189.71</v>
      </c>
    </row>
    <row r="19" spans="1:2">
      <c r="A19">
        <v>17</v>
      </c>
      <c r="B19" s="1162">
        <f>'NS-Anschluss 2022'!$M$10</f>
        <v>189.71</v>
      </c>
    </row>
    <row r="20" spans="1:2">
      <c r="A20">
        <v>18</v>
      </c>
      <c r="B20" s="1162">
        <f>'NS-Anschluss 2022'!$M$10</f>
        <v>189.71</v>
      </c>
    </row>
    <row r="21" spans="1:2">
      <c r="A21">
        <v>19</v>
      </c>
      <c r="B21" s="1162">
        <f>'NS-Anschluss 2022'!$M$10</f>
        <v>189.71</v>
      </c>
    </row>
    <row r="22" spans="1:2">
      <c r="A22">
        <v>20</v>
      </c>
      <c r="B22" s="1162">
        <f>'NS-Anschluss 2022'!$M$10</f>
        <v>189.71</v>
      </c>
    </row>
    <row r="23" spans="1:2">
      <c r="A23">
        <v>21</v>
      </c>
      <c r="B23" s="1162">
        <f>'NS-Anschluss 2022'!$M$10</f>
        <v>189.71</v>
      </c>
    </row>
    <row r="24" spans="1:2">
      <c r="A24">
        <v>22</v>
      </c>
      <c r="B24" s="1162">
        <f>'NS-Anschluss 2022'!$M$10</f>
        <v>189.71</v>
      </c>
    </row>
    <row r="25" spans="1:2">
      <c r="A25">
        <v>23</v>
      </c>
      <c r="B25" s="1162">
        <f>'NS-Anschluss 2022'!$M$10</f>
        <v>189.71</v>
      </c>
    </row>
    <row r="26" spans="1:2">
      <c r="A26">
        <v>24</v>
      </c>
      <c r="B26" s="1162">
        <f>'NS-Anschluss 2022'!$M$10</f>
        <v>189.71</v>
      </c>
    </row>
    <row r="27" spans="1:2">
      <c r="A27">
        <v>25</v>
      </c>
      <c r="B27" s="1162">
        <f>'NS-Anschluss 2022'!$M$10</f>
        <v>189.71</v>
      </c>
    </row>
    <row r="28" spans="1:2">
      <c r="A28">
        <v>26</v>
      </c>
      <c r="B28" s="1162">
        <f>'NS-Anschluss 2022'!$M$10</f>
        <v>189.71</v>
      </c>
    </row>
    <row r="29" spans="1:2">
      <c r="A29">
        <v>27</v>
      </c>
      <c r="B29" s="1162">
        <f>'NS-Anschluss 2022'!$M$10</f>
        <v>189.71</v>
      </c>
    </row>
    <row r="30" spans="1:2">
      <c r="A30">
        <v>28</v>
      </c>
      <c r="B30" s="1162">
        <f>'NS-Anschluss 2022'!$M$10</f>
        <v>189.71</v>
      </c>
    </row>
    <row r="31" spans="1:2">
      <c r="A31">
        <v>29</v>
      </c>
      <c r="B31" s="1162">
        <f>'NS-Anschluss 2022'!$M$10</f>
        <v>189.71</v>
      </c>
    </row>
    <row r="32" spans="1:2">
      <c r="A32">
        <v>30</v>
      </c>
      <c r="B32" s="1162">
        <f>'NS-Anschluss 2022'!$M$10</f>
        <v>189.71</v>
      </c>
    </row>
    <row r="33" spans="1:2">
      <c r="A33">
        <v>31</v>
      </c>
      <c r="B33" s="1162">
        <f>'NS-Anschluss 2022'!$M$10</f>
        <v>189.71</v>
      </c>
    </row>
    <row r="34" spans="1:2">
      <c r="A34">
        <v>32</v>
      </c>
      <c r="B34" s="1162">
        <f>'NS-Anschluss 2022'!$M$10</f>
        <v>189.71</v>
      </c>
    </row>
    <row r="35" spans="1:2">
      <c r="A35">
        <v>33</v>
      </c>
      <c r="B35" s="1162">
        <f>'NS-Anschluss 2022'!$M$10</f>
        <v>189.71</v>
      </c>
    </row>
    <row r="36" spans="1:2">
      <c r="A36">
        <v>34</v>
      </c>
      <c r="B36" s="1162">
        <f>'NS-Anschluss 2022'!$M$10</f>
        <v>189.71</v>
      </c>
    </row>
    <row r="37" spans="1:2">
      <c r="A37">
        <v>35</v>
      </c>
      <c r="B37" s="1162">
        <f>'NS-Anschluss 2022'!$M$10</f>
        <v>189.71</v>
      </c>
    </row>
    <row r="38" spans="1:2">
      <c r="A38">
        <v>36</v>
      </c>
      <c r="B38" s="1162">
        <f>'NS-Anschluss 2022'!$M$10</f>
        <v>189.71</v>
      </c>
    </row>
    <row r="39" spans="1:2">
      <c r="A39">
        <v>37</v>
      </c>
      <c r="B39" s="1162">
        <f>'NS-Anschluss 2022'!$M$10</f>
        <v>189.71</v>
      </c>
    </row>
    <row r="40" spans="1:2">
      <c r="A40">
        <v>38</v>
      </c>
      <c r="B40" s="1162">
        <f>'NS-Anschluss 2022'!$M$10</f>
        <v>189.71</v>
      </c>
    </row>
    <row r="41" spans="1:2">
      <c r="A41">
        <v>39</v>
      </c>
      <c r="B41" s="1162">
        <f>'NS-Anschluss 2022'!$M$10</f>
        <v>189.71</v>
      </c>
    </row>
    <row r="42" spans="1:2">
      <c r="A42">
        <v>40</v>
      </c>
      <c r="B42" s="1162">
        <f>'NS-Anschluss 2022'!$M$10</f>
        <v>189.71</v>
      </c>
    </row>
    <row r="43" spans="1:2">
      <c r="A43">
        <v>41</v>
      </c>
      <c r="B43" s="1162">
        <f>'NS-Anschluss 2022'!$M$10</f>
        <v>189.71</v>
      </c>
    </row>
    <row r="44" spans="1:2">
      <c r="A44">
        <v>42</v>
      </c>
      <c r="B44" s="1162">
        <f>'NS-Anschluss 2022'!$M$10</f>
        <v>189.71</v>
      </c>
    </row>
    <row r="45" spans="1:2">
      <c r="A45">
        <v>43</v>
      </c>
      <c r="B45" s="1162">
        <f>'NS-Anschluss 2022'!$M$10</f>
        <v>189.71</v>
      </c>
    </row>
    <row r="46" spans="1:2">
      <c r="A46">
        <v>44</v>
      </c>
      <c r="B46" s="1162">
        <f>'NS-Anschluss 2022'!$M$10</f>
        <v>189.71</v>
      </c>
    </row>
    <row r="47" spans="1:2">
      <c r="A47">
        <v>45</v>
      </c>
      <c r="B47" s="1162">
        <f>'NS-Anschluss 2022'!$M$10</f>
        <v>189.71</v>
      </c>
    </row>
    <row r="48" spans="1:2">
      <c r="A48">
        <v>46</v>
      </c>
      <c r="B48" s="1162">
        <f>'NS-Anschluss 2022'!$M$10</f>
        <v>189.71</v>
      </c>
    </row>
    <row r="49" spans="1:2">
      <c r="A49">
        <v>47</v>
      </c>
      <c r="B49" s="1162">
        <f>'NS-Anschluss 2022'!$M$10</f>
        <v>189.71</v>
      </c>
    </row>
    <row r="50" spans="1:2">
      <c r="A50">
        <v>48</v>
      </c>
      <c r="B50" s="1162">
        <f>'NS-Anschluss 2022'!$M$10</f>
        <v>189.71</v>
      </c>
    </row>
    <row r="51" spans="1:2">
      <c r="A51">
        <v>49</v>
      </c>
      <c r="B51" s="1162">
        <f>'NS-Anschluss 2022'!$M$10</f>
        <v>189.71</v>
      </c>
    </row>
    <row r="52" spans="1:2">
      <c r="A52">
        <v>50</v>
      </c>
      <c r="B52" s="1162">
        <f>'NS-Anschluss 2022'!$M$10</f>
        <v>189.71</v>
      </c>
    </row>
    <row r="53" spans="1:2">
      <c r="A53">
        <v>51</v>
      </c>
      <c r="B53" s="1162">
        <f>'NS-Anschluss 2022'!$M$10</f>
        <v>189.71</v>
      </c>
    </row>
    <row r="54" spans="1:2">
      <c r="A54">
        <v>52</v>
      </c>
      <c r="B54" s="1162">
        <f>'NS-Anschluss 2022'!$M$10</f>
        <v>189.71</v>
      </c>
    </row>
    <row r="55" spans="1:2">
      <c r="A55">
        <v>53</v>
      </c>
      <c r="B55" s="1162">
        <f>'NS-Anschluss 2022'!$M$10</f>
        <v>189.71</v>
      </c>
    </row>
    <row r="56" spans="1:2">
      <c r="A56">
        <v>54</v>
      </c>
      <c r="B56" s="1162">
        <f>'NS-Anschluss 2022'!$M$10</f>
        <v>189.71</v>
      </c>
    </row>
    <row r="57" spans="1:2">
      <c r="A57">
        <v>55</v>
      </c>
      <c r="B57" s="1162">
        <f>'NS-Anschluss 2022'!$M$10</f>
        <v>189.71</v>
      </c>
    </row>
    <row r="58" spans="1:2">
      <c r="A58">
        <v>56</v>
      </c>
      <c r="B58" s="1162">
        <f>'NS-Anschluss 2022'!$M$10</f>
        <v>189.71</v>
      </c>
    </row>
    <row r="59" spans="1:2">
      <c r="A59">
        <v>57</v>
      </c>
      <c r="B59" s="1162">
        <f>'NS-Anschluss 2022'!$M$10</f>
        <v>189.71</v>
      </c>
    </row>
    <row r="60" spans="1:2">
      <c r="A60">
        <v>58</v>
      </c>
      <c r="B60" s="1162">
        <f>'NS-Anschluss 2022'!$M$10</f>
        <v>189.71</v>
      </c>
    </row>
    <row r="61" spans="1:2">
      <c r="A61">
        <v>59</v>
      </c>
      <c r="B61" s="1162">
        <f>'NS-Anschluss 2022'!$M$10</f>
        <v>189.71</v>
      </c>
    </row>
    <row r="62" spans="1:2">
      <c r="A62">
        <v>60</v>
      </c>
      <c r="B62" s="1162">
        <f>'NS-Anschluss 2022'!$M$10</f>
        <v>189.71</v>
      </c>
    </row>
    <row r="63" spans="1:2">
      <c r="A63">
        <v>61</v>
      </c>
      <c r="B63" s="1162">
        <f>'NS-Anschluss 2022'!$M$10</f>
        <v>189.71</v>
      </c>
    </row>
    <row r="64" spans="1:2">
      <c r="A64">
        <v>62</v>
      </c>
      <c r="B64" s="1162">
        <f>'NS-Anschluss 2022'!$M$10</f>
        <v>189.71</v>
      </c>
    </row>
    <row r="65" spans="1:2">
      <c r="A65">
        <v>63</v>
      </c>
      <c r="B65" s="1162">
        <f>'NS-Anschluss 2022'!$M$10</f>
        <v>189.71</v>
      </c>
    </row>
    <row r="66" spans="1:2">
      <c r="A66">
        <v>64</v>
      </c>
      <c r="B66" s="1162">
        <f>'NS-Anschluss 2022'!$M$10</f>
        <v>189.71</v>
      </c>
    </row>
    <row r="67" spans="1:2">
      <c r="A67">
        <v>65</v>
      </c>
      <c r="B67" s="1162">
        <f>'NS-Anschluss 2022'!$M$10</f>
        <v>189.71</v>
      </c>
    </row>
    <row r="68" spans="1:2">
      <c r="A68">
        <v>66</v>
      </c>
      <c r="B68" s="1162">
        <f>'NS-Anschluss 2022'!$M$10</f>
        <v>189.71</v>
      </c>
    </row>
    <row r="69" spans="1:2">
      <c r="A69">
        <v>67</v>
      </c>
      <c r="B69" s="1162">
        <f>'NS-Anschluss 2022'!$M$10</f>
        <v>189.71</v>
      </c>
    </row>
    <row r="70" spans="1:2">
      <c r="A70">
        <v>68</v>
      </c>
      <c r="B70" s="1162">
        <f>'NS-Anschluss 2022'!$M$10</f>
        <v>189.71</v>
      </c>
    </row>
    <row r="71" spans="1:2">
      <c r="A71">
        <v>69</v>
      </c>
      <c r="B71" s="1162">
        <f>'NS-Anschluss 2022'!$M$10</f>
        <v>189.71</v>
      </c>
    </row>
    <row r="72" spans="1:2">
      <c r="A72">
        <v>70</v>
      </c>
      <c r="B72" s="1162">
        <f>'NS-Anschluss 2022'!$M$10</f>
        <v>189.71</v>
      </c>
    </row>
    <row r="73" spans="1:2">
      <c r="A73">
        <v>71</v>
      </c>
      <c r="B73" s="1162">
        <f>'NS-Anschluss 2022'!$M$10</f>
        <v>189.71</v>
      </c>
    </row>
    <row r="74" spans="1:2">
      <c r="A74">
        <v>72</v>
      </c>
      <c r="B74" s="1162">
        <f>'NS-Anschluss 2022'!$M$10</f>
        <v>189.71</v>
      </c>
    </row>
    <row r="75" spans="1:2">
      <c r="A75">
        <v>73</v>
      </c>
      <c r="B75" s="1162">
        <f>'NS-Anschluss 2022'!$M$10</f>
        <v>189.71</v>
      </c>
    </row>
    <row r="76" spans="1:2">
      <c r="A76">
        <v>74</v>
      </c>
      <c r="B76" s="1162">
        <f>'NS-Anschluss 2022'!$M$10</f>
        <v>189.71</v>
      </c>
    </row>
    <row r="77" spans="1:2">
      <c r="A77">
        <v>75</v>
      </c>
      <c r="B77" s="1162">
        <f>'NS-Anschluss 2022'!$M$10</f>
        <v>189.71</v>
      </c>
    </row>
    <row r="78" spans="1:2">
      <c r="A78">
        <v>76</v>
      </c>
      <c r="B78" s="1162">
        <f>'NS-Anschluss 2022'!$M$10</f>
        <v>189.71</v>
      </c>
    </row>
    <row r="79" spans="1:2">
      <c r="A79">
        <v>77</v>
      </c>
      <c r="B79" s="1162">
        <f>'NS-Anschluss 2022'!$M$10</f>
        <v>189.71</v>
      </c>
    </row>
    <row r="80" spans="1:2">
      <c r="A80">
        <v>78</v>
      </c>
      <c r="B80" s="1162">
        <f>'NS-Anschluss 2022'!$M$10</f>
        <v>189.71</v>
      </c>
    </row>
    <row r="81" spans="1:2">
      <c r="A81">
        <v>79</v>
      </c>
      <c r="B81" s="1162">
        <f>'NS-Anschluss 2022'!$M$10</f>
        <v>189.71</v>
      </c>
    </row>
    <row r="82" spans="1:2">
      <c r="A82">
        <v>80</v>
      </c>
      <c r="B82" s="1162">
        <f>'NS-Anschluss 2022'!$M$10</f>
        <v>189.71</v>
      </c>
    </row>
    <row r="83" spans="1:2">
      <c r="A83">
        <v>81</v>
      </c>
      <c r="B83" s="1162">
        <f>'NS-Anschluss 2022'!$M$10</f>
        <v>189.71</v>
      </c>
    </row>
    <row r="84" spans="1:2">
      <c r="A84">
        <v>82</v>
      </c>
      <c r="B84" s="1162">
        <f>'NS-Anschluss 2022'!$M$10</f>
        <v>189.71</v>
      </c>
    </row>
    <row r="85" spans="1:2">
      <c r="A85">
        <v>83</v>
      </c>
      <c r="B85" s="1162">
        <f>'NS-Anschluss 2022'!$M$10</f>
        <v>189.71</v>
      </c>
    </row>
    <row r="86" spans="1:2">
      <c r="A86">
        <v>84</v>
      </c>
      <c r="B86" s="1162">
        <f>'NS-Anschluss 2022'!$M$10</f>
        <v>189.71</v>
      </c>
    </row>
    <row r="87" spans="1:2">
      <c r="A87">
        <v>85</v>
      </c>
      <c r="B87" s="1162">
        <f>'NS-Anschluss 2022'!$M$10</f>
        <v>189.71</v>
      </c>
    </row>
    <row r="88" spans="1:2">
      <c r="A88">
        <v>86</v>
      </c>
      <c r="B88" s="1162">
        <f>'NS-Anschluss 2022'!$M$10</f>
        <v>189.71</v>
      </c>
    </row>
    <row r="89" spans="1:2">
      <c r="A89">
        <v>87</v>
      </c>
      <c r="B89" s="1162">
        <f>'NS-Anschluss 2022'!$M$10</f>
        <v>189.71</v>
      </c>
    </row>
    <row r="90" spans="1:2">
      <c r="A90">
        <v>88</v>
      </c>
      <c r="B90" s="1162">
        <f>'NS-Anschluss 2022'!$M$10</f>
        <v>189.71</v>
      </c>
    </row>
    <row r="91" spans="1:2">
      <c r="A91">
        <v>89</v>
      </c>
      <c r="B91" s="1162">
        <f>'NS-Anschluss 2022'!$M$10</f>
        <v>189.71</v>
      </c>
    </row>
    <row r="92" spans="1:2">
      <c r="A92">
        <v>90</v>
      </c>
      <c r="B92" s="1162">
        <f>'NS-Anschluss 2022'!$M$10</f>
        <v>189.71</v>
      </c>
    </row>
    <row r="93" spans="1:2">
      <c r="A93">
        <v>91</v>
      </c>
      <c r="B93" s="1162">
        <f>'NS-Anschluss 2022'!$M$10</f>
        <v>189.71</v>
      </c>
    </row>
    <row r="94" spans="1:2">
      <c r="A94">
        <v>92</v>
      </c>
      <c r="B94" s="1162">
        <f>'NS-Anschluss 2022'!$M$10</f>
        <v>189.71</v>
      </c>
    </row>
    <row r="95" spans="1:2">
      <c r="A95">
        <v>93</v>
      </c>
      <c r="B95" s="1162">
        <f>'NS-Anschluss 2022'!$M$10</f>
        <v>189.71</v>
      </c>
    </row>
    <row r="96" spans="1:2">
      <c r="A96">
        <v>94</v>
      </c>
      <c r="B96" s="1162">
        <f>'NS-Anschluss 2022'!$M$10</f>
        <v>189.71</v>
      </c>
    </row>
    <row r="97" spans="1:2">
      <c r="A97">
        <v>95</v>
      </c>
      <c r="B97" s="1162">
        <f>'NS-Anschluss 2022'!$M$10</f>
        <v>189.71</v>
      </c>
    </row>
    <row r="98" spans="1:2">
      <c r="A98">
        <v>96</v>
      </c>
      <c r="B98" s="1162">
        <f>'NS-Anschluss 2022'!$M$10</f>
        <v>189.71</v>
      </c>
    </row>
    <row r="99" spans="1:2">
      <c r="A99">
        <v>97</v>
      </c>
      <c r="B99" s="1162">
        <f>'NS-Anschluss 2022'!$M$10</f>
        <v>189.71</v>
      </c>
    </row>
    <row r="100" spans="1:2">
      <c r="A100">
        <v>98</v>
      </c>
      <c r="B100" s="1162">
        <f>'NS-Anschluss 2022'!$M$10</f>
        <v>189.71</v>
      </c>
    </row>
    <row r="101" spans="1:2">
      <c r="A101">
        <v>99</v>
      </c>
      <c r="B101" s="1162">
        <f>'NS-Anschluss 2022'!$M$10</f>
        <v>189.71</v>
      </c>
    </row>
    <row r="102" spans="1:2">
      <c r="A102">
        <v>100</v>
      </c>
      <c r="B102" s="1162">
        <f>'NS-Anschluss 2022'!$M$10</f>
        <v>189.71</v>
      </c>
    </row>
    <row r="103" spans="1:2">
      <c r="A103">
        <v>101</v>
      </c>
      <c r="B103" s="1162">
        <f>'NS-Anschluss 2022'!$M$10</f>
        <v>189.71</v>
      </c>
    </row>
    <row r="104" spans="1:2">
      <c r="A104">
        <v>102</v>
      </c>
      <c r="B104" s="1162">
        <f>'NS-Anschluss 2022'!$M$10</f>
        <v>189.71</v>
      </c>
    </row>
    <row r="105" spans="1:2">
      <c r="A105">
        <v>103</v>
      </c>
      <c r="B105" s="1162">
        <f>'NS-Anschluss 2022'!$M$10</f>
        <v>189.71</v>
      </c>
    </row>
    <row r="106" spans="1:2">
      <c r="A106">
        <v>104</v>
      </c>
      <c r="B106" s="1162">
        <f>'NS-Anschluss 2022'!$M$10</f>
        <v>189.71</v>
      </c>
    </row>
    <row r="107" spans="1:2">
      <c r="A107">
        <v>105</v>
      </c>
      <c r="B107" s="1162">
        <f>'NS-Anschluss 2022'!$M$10</f>
        <v>189.71</v>
      </c>
    </row>
    <row r="108" spans="1:2">
      <c r="A108">
        <v>106</v>
      </c>
      <c r="B108" s="1162">
        <f>'NS-Anschluss 2022'!$M$10</f>
        <v>189.71</v>
      </c>
    </row>
    <row r="109" spans="1:2">
      <c r="A109">
        <v>107</v>
      </c>
      <c r="B109" s="1162">
        <f>'NS-Anschluss 2022'!$M$10</f>
        <v>189.71</v>
      </c>
    </row>
    <row r="110" spans="1:2">
      <c r="A110">
        <v>108</v>
      </c>
      <c r="B110" s="1162">
        <f>'NS-Anschluss 2022'!$M$10</f>
        <v>189.71</v>
      </c>
    </row>
    <row r="111" spans="1:2">
      <c r="A111">
        <v>109</v>
      </c>
      <c r="B111" s="1162">
        <f>'NS-Anschluss 2022'!$M$10</f>
        <v>189.71</v>
      </c>
    </row>
    <row r="112" spans="1:2">
      <c r="A112">
        <v>110</v>
      </c>
      <c r="B112" s="1162">
        <f>'NS-Anschluss 2022'!$M$10</f>
        <v>189.71</v>
      </c>
    </row>
    <row r="113" spans="1:2">
      <c r="A113">
        <v>111</v>
      </c>
      <c r="B113" s="1162">
        <f>'NS-Anschluss 2022'!$M$10</f>
        <v>189.71</v>
      </c>
    </row>
    <row r="114" spans="1:2">
      <c r="A114">
        <v>112</v>
      </c>
      <c r="B114" s="1162">
        <f>'NS-Anschluss 2022'!$M$10</f>
        <v>189.71</v>
      </c>
    </row>
    <row r="115" spans="1:2">
      <c r="A115">
        <v>113</v>
      </c>
      <c r="B115" s="1162">
        <f>'NS-Anschluss 2022'!$M$10</f>
        <v>189.71</v>
      </c>
    </row>
    <row r="116" spans="1:2">
      <c r="A116">
        <v>114</v>
      </c>
      <c r="B116" s="1162">
        <f>'NS-Anschluss 2022'!$M$10</f>
        <v>189.71</v>
      </c>
    </row>
    <row r="117" spans="1:2">
      <c r="A117">
        <v>115</v>
      </c>
      <c r="B117" s="1162">
        <f>'NS-Anschluss 2022'!$M$10</f>
        <v>189.71</v>
      </c>
    </row>
    <row r="118" spans="1:2">
      <c r="A118">
        <v>116</v>
      </c>
      <c r="B118" s="1162">
        <f>'NS-Anschluss 2022'!$M$10</f>
        <v>189.71</v>
      </c>
    </row>
    <row r="119" spans="1:2">
      <c r="A119">
        <v>117</v>
      </c>
      <c r="B119" s="1162">
        <f>'NS-Anschluss 2022'!$M$10</f>
        <v>189.71</v>
      </c>
    </row>
    <row r="120" spans="1:2">
      <c r="A120">
        <v>118</v>
      </c>
      <c r="B120" s="1162">
        <f>'NS-Anschluss 2022'!$M$10</f>
        <v>189.71</v>
      </c>
    </row>
    <row r="121" spans="1:2">
      <c r="A121">
        <v>119</v>
      </c>
      <c r="B121" s="1162">
        <f>'NS-Anschluss 2022'!$M$10</f>
        <v>189.71</v>
      </c>
    </row>
    <row r="122" spans="1:2">
      <c r="A122">
        <v>120</v>
      </c>
      <c r="B122" s="1162">
        <f>'NS-Anschluss 2022'!$M$10</f>
        <v>189.71</v>
      </c>
    </row>
    <row r="123" spans="1:2">
      <c r="A123">
        <v>121</v>
      </c>
      <c r="B123" s="1162">
        <f>'NS-Anschluss 2022'!$M$10</f>
        <v>189.71</v>
      </c>
    </row>
    <row r="124" spans="1:2">
      <c r="A124">
        <v>122</v>
      </c>
      <c r="B124" s="1162">
        <f>'NS-Anschluss 2022'!$M$10</f>
        <v>189.71</v>
      </c>
    </row>
    <row r="125" spans="1:2">
      <c r="A125">
        <v>123</v>
      </c>
      <c r="B125" s="1162">
        <f>'NS-Anschluss 2022'!$M$10</f>
        <v>189.71</v>
      </c>
    </row>
    <row r="126" spans="1:2">
      <c r="A126">
        <v>124</v>
      </c>
      <c r="B126" s="1162">
        <f>'NS-Anschluss 2022'!$M$10</f>
        <v>189.71</v>
      </c>
    </row>
    <row r="127" spans="1:2">
      <c r="A127">
        <v>125</v>
      </c>
      <c r="B127" s="1162">
        <f>'NS-Anschluss 2022'!$M$10</f>
        <v>189.71</v>
      </c>
    </row>
    <row r="128" spans="1:2">
      <c r="A128">
        <v>126</v>
      </c>
      <c r="B128" s="1162">
        <f>'NS-Anschluss 2022'!$M$10</f>
        <v>189.71</v>
      </c>
    </row>
    <row r="129" spans="1:2">
      <c r="A129">
        <v>127</v>
      </c>
      <c r="B129" s="1162">
        <f>'NS-Anschluss 2022'!$M$10</f>
        <v>189.71</v>
      </c>
    </row>
    <row r="130" spans="1:2">
      <c r="A130">
        <v>128</v>
      </c>
      <c r="B130" s="1162">
        <f>'NS-Anschluss 2022'!$M$10</f>
        <v>189.71</v>
      </c>
    </row>
    <row r="131" spans="1:2">
      <c r="A131">
        <v>129</v>
      </c>
      <c r="B131" s="1162">
        <f>'NS-Anschluss 2022'!$M$10</f>
        <v>189.71</v>
      </c>
    </row>
    <row r="132" spans="1:2">
      <c r="A132">
        <v>130</v>
      </c>
      <c r="B132" s="1162">
        <f>'NS-Anschluss 2022'!$M$10</f>
        <v>189.71</v>
      </c>
    </row>
    <row r="133" spans="1:2">
      <c r="A133">
        <v>131</v>
      </c>
      <c r="B133" s="1162">
        <f>'NS-Anschluss 2022'!$M$10</f>
        <v>189.71</v>
      </c>
    </row>
    <row r="134" spans="1:2">
      <c r="A134">
        <v>132</v>
      </c>
      <c r="B134" s="1162">
        <f>'NS-Anschluss 2022'!$M$10</f>
        <v>189.71</v>
      </c>
    </row>
    <row r="135" spans="1:2">
      <c r="A135">
        <v>133</v>
      </c>
      <c r="B135" s="1162">
        <f>'NS-Anschluss 2022'!$M$10</f>
        <v>189.71</v>
      </c>
    </row>
    <row r="136" spans="1:2">
      <c r="A136">
        <v>134</v>
      </c>
      <c r="B136" s="1162">
        <f>'NS-Anschluss 2022'!$M$10</f>
        <v>189.71</v>
      </c>
    </row>
    <row r="137" spans="1:2">
      <c r="A137">
        <v>135</v>
      </c>
      <c r="B137" s="1162">
        <f>'NS-Anschluss 2022'!$M$10</f>
        <v>189.71</v>
      </c>
    </row>
    <row r="138" spans="1:2">
      <c r="A138">
        <v>136</v>
      </c>
      <c r="B138" s="1162">
        <f>'NS-Anschluss 2022'!$M$10</f>
        <v>189.71</v>
      </c>
    </row>
    <row r="139" spans="1:2">
      <c r="A139">
        <v>137</v>
      </c>
      <c r="B139" s="1162">
        <f>'NS-Anschluss 2022'!$M$10</f>
        <v>189.71</v>
      </c>
    </row>
    <row r="140" spans="1:2">
      <c r="A140">
        <v>138</v>
      </c>
      <c r="B140" s="1162">
        <f>'NS-Anschluss 2022'!$M$10</f>
        <v>189.71</v>
      </c>
    </row>
    <row r="141" spans="1:2">
      <c r="A141">
        <v>139</v>
      </c>
      <c r="B141" s="1162">
        <f>'NS-Anschluss 2022'!$M$10</f>
        <v>189.71</v>
      </c>
    </row>
    <row r="142" spans="1:2">
      <c r="A142">
        <v>140</v>
      </c>
      <c r="B142" s="1162">
        <f>'NS-Anschluss 2022'!$M$10</f>
        <v>189.71</v>
      </c>
    </row>
    <row r="143" spans="1:2">
      <c r="A143">
        <v>141</v>
      </c>
      <c r="B143" s="1162">
        <f>'NS-Anschluss 2022'!$M$10</f>
        <v>189.71</v>
      </c>
    </row>
    <row r="144" spans="1:2">
      <c r="A144">
        <v>142</v>
      </c>
      <c r="B144" s="1162">
        <f>'NS-Anschluss 2022'!$M$10</f>
        <v>189.71</v>
      </c>
    </row>
    <row r="145" spans="1:2">
      <c r="A145">
        <v>143</v>
      </c>
      <c r="B145" s="1162">
        <f>'NS-Anschluss 2022'!$M$10</f>
        <v>189.71</v>
      </c>
    </row>
    <row r="146" spans="1:2">
      <c r="A146">
        <v>144</v>
      </c>
      <c r="B146" s="1162">
        <f>'NS-Anschluss 2022'!$M$10</f>
        <v>189.71</v>
      </c>
    </row>
    <row r="147" spans="1:2">
      <c r="A147">
        <v>145</v>
      </c>
      <c r="B147" s="1162">
        <f>'NS-Anschluss 2022'!$M$10</f>
        <v>189.71</v>
      </c>
    </row>
    <row r="148" spans="1:2">
      <c r="A148">
        <v>146</v>
      </c>
      <c r="B148" s="1162">
        <f>'NS-Anschluss 2022'!$M$10</f>
        <v>189.71</v>
      </c>
    </row>
    <row r="149" spans="1:2">
      <c r="A149">
        <v>147</v>
      </c>
      <c r="B149" s="1162">
        <f>'NS-Anschluss 2022'!$M$10</f>
        <v>189.71</v>
      </c>
    </row>
    <row r="150" spans="1:2">
      <c r="A150">
        <v>148</v>
      </c>
      <c r="B150" s="1162">
        <f>'NS-Anschluss 2022'!$M$10</f>
        <v>189.71</v>
      </c>
    </row>
    <row r="151" spans="1:2">
      <c r="A151">
        <v>149</v>
      </c>
      <c r="B151" s="1162">
        <f>'NS-Anschluss 2022'!$M$10</f>
        <v>189.71</v>
      </c>
    </row>
    <row r="152" spans="1:2">
      <c r="A152">
        <v>150</v>
      </c>
      <c r="B152" s="1162">
        <f>'NS-Anschluss 2022'!$M$10</f>
        <v>189.71</v>
      </c>
    </row>
    <row r="153" spans="1:2">
      <c r="A153">
        <v>151</v>
      </c>
      <c r="B153" s="1162">
        <f>'NS-Anschluss 2022'!$M$10</f>
        <v>189.71</v>
      </c>
    </row>
    <row r="154" spans="1:2">
      <c r="A154">
        <v>152</v>
      </c>
      <c r="B154" s="1162">
        <f>'NS-Anschluss 2022'!$M$10</f>
        <v>189.71</v>
      </c>
    </row>
    <row r="155" spans="1:2">
      <c r="A155">
        <v>153</v>
      </c>
      <c r="B155" s="1162">
        <f>'NS-Anschluss 2022'!$M$10</f>
        <v>189.71</v>
      </c>
    </row>
    <row r="156" spans="1:2">
      <c r="A156">
        <v>154</v>
      </c>
      <c r="B156" s="1162">
        <f>'NS-Anschluss 2022'!$M$10</f>
        <v>189.71</v>
      </c>
    </row>
    <row r="157" spans="1:2">
      <c r="A157">
        <v>155</v>
      </c>
      <c r="B157" s="1162">
        <f>'NS-Anschluss 2022'!$M$10</f>
        <v>189.71</v>
      </c>
    </row>
    <row r="158" spans="1:2">
      <c r="A158">
        <v>156</v>
      </c>
      <c r="B158" s="1162">
        <f>'NS-Anschluss 2022'!$M$10</f>
        <v>189.71</v>
      </c>
    </row>
    <row r="159" spans="1:2">
      <c r="A159">
        <v>157</v>
      </c>
      <c r="B159" s="1162">
        <f>'NS-Anschluss 2022'!$M$10</f>
        <v>189.71</v>
      </c>
    </row>
    <row r="160" spans="1:2">
      <c r="A160">
        <v>158</v>
      </c>
      <c r="B160" s="1162">
        <f>'NS-Anschluss 2022'!$M$10</f>
        <v>189.71</v>
      </c>
    </row>
    <row r="161" spans="1:2">
      <c r="A161">
        <v>159</v>
      </c>
      <c r="B161" s="1162">
        <f>'NS-Anschluss 2022'!$M$10</f>
        <v>189.71</v>
      </c>
    </row>
    <row r="162" spans="1:2">
      <c r="A162">
        <v>160</v>
      </c>
      <c r="B162" s="1162">
        <f>'NS-Anschluss 2022'!$M$10</f>
        <v>189.71</v>
      </c>
    </row>
    <row r="163" spans="1:2">
      <c r="A163">
        <v>161</v>
      </c>
      <c r="B163" s="1162">
        <f>'NS-Anschluss 2022'!$M$10</f>
        <v>189.71</v>
      </c>
    </row>
    <row r="164" spans="1:2">
      <c r="A164">
        <v>162</v>
      </c>
      <c r="B164" s="1162">
        <f>'NS-Anschluss 2022'!$M$10</f>
        <v>189.71</v>
      </c>
    </row>
    <row r="165" spans="1:2">
      <c r="A165">
        <v>163</v>
      </c>
      <c r="B165" s="1162">
        <f>'NS-Anschluss 2022'!$M$10</f>
        <v>189.71</v>
      </c>
    </row>
    <row r="166" spans="1:2">
      <c r="A166">
        <v>164</v>
      </c>
      <c r="B166" s="1162">
        <f>'NS-Anschluss 2022'!$M$10</f>
        <v>189.71</v>
      </c>
    </row>
    <row r="167" spans="1:2">
      <c r="A167">
        <v>165</v>
      </c>
      <c r="B167" s="1162">
        <f>'NS-Anschluss 2022'!$M$10</f>
        <v>189.71</v>
      </c>
    </row>
    <row r="168" spans="1:2">
      <c r="A168">
        <v>166</v>
      </c>
      <c r="B168" s="1162">
        <f>'NS-Anschluss 2022'!$M$10</f>
        <v>189.71</v>
      </c>
    </row>
    <row r="169" spans="1:2">
      <c r="A169">
        <v>167</v>
      </c>
      <c r="B169" s="1162">
        <f>'NS-Anschluss 2022'!$M$10</f>
        <v>189.71</v>
      </c>
    </row>
    <row r="170" spans="1:2">
      <c r="A170">
        <v>168</v>
      </c>
      <c r="B170" s="1162">
        <f>'NS-Anschluss 2022'!$M$10</f>
        <v>189.71</v>
      </c>
    </row>
    <row r="171" spans="1:2">
      <c r="A171">
        <v>169</v>
      </c>
      <c r="B171" s="1162">
        <f>'NS-Anschluss 2022'!$M$10</f>
        <v>189.71</v>
      </c>
    </row>
    <row r="172" spans="1:2">
      <c r="A172">
        <v>170</v>
      </c>
      <c r="B172" s="1162">
        <f>'NS-Anschluss 2022'!$M$10</f>
        <v>189.71</v>
      </c>
    </row>
    <row r="173" spans="1:2">
      <c r="A173">
        <v>171</v>
      </c>
      <c r="B173" s="1162">
        <f>'NS-Anschluss 2022'!$M$10</f>
        <v>189.71</v>
      </c>
    </row>
    <row r="174" spans="1:2">
      <c r="A174">
        <v>172</v>
      </c>
      <c r="B174" s="1162">
        <f>'NS-Anschluss 2022'!$M$10</f>
        <v>189.71</v>
      </c>
    </row>
    <row r="175" spans="1:2">
      <c r="A175">
        <v>173</v>
      </c>
      <c r="B175" s="1162">
        <f>'NS-Anschluss 2022'!$M$10</f>
        <v>189.71</v>
      </c>
    </row>
    <row r="176" spans="1:2">
      <c r="A176">
        <v>174</v>
      </c>
      <c r="B176" s="1162">
        <f>'NS-Anschluss 2022'!$M$10</f>
        <v>189.71</v>
      </c>
    </row>
    <row r="177" spans="1:2">
      <c r="A177">
        <v>175</v>
      </c>
      <c r="B177" s="1162">
        <f>'NS-Anschluss 2022'!$M$10</f>
        <v>189.71</v>
      </c>
    </row>
    <row r="178" spans="1:2">
      <c r="A178">
        <v>176</v>
      </c>
      <c r="B178" s="1162">
        <f>'NS-Anschluss 2022'!$M$10</f>
        <v>189.71</v>
      </c>
    </row>
    <row r="179" spans="1:2">
      <c r="A179">
        <v>177</v>
      </c>
      <c r="B179" s="1162">
        <f>'NS-Anschluss 2022'!$M$10</f>
        <v>189.71</v>
      </c>
    </row>
    <row r="180" spans="1:2">
      <c r="A180">
        <v>178</v>
      </c>
      <c r="B180" s="1162">
        <f>'NS-Anschluss 2022'!$M$10</f>
        <v>189.71</v>
      </c>
    </row>
    <row r="181" spans="1:2">
      <c r="A181">
        <v>179</v>
      </c>
      <c r="B181" s="1162">
        <f>'NS-Anschluss 2022'!$M$10</f>
        <v>189.71</v>
      </c>
    </row>
    <row r="182" spans="1:2">
      <c r="A182">
        <v>180</v>
      </c>
      <c r="B182" s="1162">
        <f>'NS-Anschluss 2022'!$M$10</f>
        <v>189.71</v>
      </c>
    </row>
    <row r="183" spans="1:2">
      <c r="A183">
        <v>181</v>
      </c>
      <c r="B183" s="1162">
        <f>'NS-Anschluss 2022'!$M$10</f>
        <v>189.71</v>
      </c>
    </row>
    <row r="184" spans="1:2">
      <c r="A184">
        <v>182</v>
      </c>
      <c r="B184" s="1162">
        <f>'NS-Anschluss 2022'!$M$10</f>
        <v>189.71</v>
      </c>
    </row>
    <row r="185" spans="1:2">
      <c r="A185">
        <v>183</v>
      </c>
      <c r="B185" s="1162">
        <f>'NS-Anschluss 2022'!$M$10</f>
        <v>189.71</v>
      </c>
    </row>
    <row r="186" spans="1:2">
      <c r="A186">
        <v>184</v>
      </c>
      <c r="B186" s="1162">
        <f>'NS-Anschluss 2022'!$M$10</f>
        <v>189.71</v>
      </c>
    </row>
    <row r="187" spans="1:2">
      <c r="A187">
        <v>185</v>
      </c>
      <c r="B187" s="1162">
        <f>'NS-Anschluss 2022'!$M$10</f>
        <v>189.71</v>
      </c>
    </row>
    <row r="188" spans="1:2">
      <c r="A188">
        <v>186</v>
      </c>
      <c r="B188" s="1162">
        <f>'NS-Anschluss 2022'!$M$10</f>
        <v>189.71</v>
      </c>
    </row>
    <row r="189" spans="1:2">
      <c r="A189">
        <v>187</v>
      </c>
      <c r="B189" s="1162">
        <f>'NS-Anschluss 2022'!$M$10</f>
        <v>189.71</v>
      </c>
    </row>
    <row r="190" spans="1:2">
      <c r="A190">
        <v>188</v>
      </c>
      <c r="B190" s="1162">
        <f>'NS-Anschluss 2022'!$M$10</f>
        <v>189.71</v>
      </c>
    </row>
    <row r="191" spans="1:2">
      <c r="A191">
        <v>189</v>
      </c>
      <c r="B191" s="1162">
        <f>'NS-Anschluss 2022'!$M$10</f>
        <v>189.71</v>
      </c>
    </row>
    <row r="192" spans="1:2">
      <c r="A192">
        <v>190</v>
      </c>
      <c r="B192" s="1162">
        <f>'NS-Anschluss 2022'!$M$10</f>
        <v>189.71</v>
      </c>
    </row>
    <row r="193" spans="1:2">
      <c r="A193">
        <v>191</v>
      </c>
      <c r="B193" s="1162">
        <f>'NS-Anschluss 2022'!$M$10</f>
        <v>189.71</v>
      </c>
    </row>
    <row r="194" spans="1:2">
      <c r="A194">
        <v>192</v>
      </c>
      <c r="B194" s="1162">
        <f>'NS-Anschluss 2022'!$M$10</f>
        <v>189.71</v>
      </c>
    </row>
    <row r="195" spans="1:2">
      <c r="A195">
        <v>193</v>
      </c>
      <c r="B195" s="1162">
        <f>'NS-Anschluss 2022'!$M$10</f>
        <v>189.71</v>
      </c>
    </row>
    <row r="196" spans="1:2">
      <c r="A196">
        <v>194</v>
      </c>
      <c r="B196" s="1162">
        <f>'NS-Anschluss 2022'!$M$10</f>
        <v>189.71</v>
      </c>
    </row>
    <row r="197" spans="1:2">
      <c r="A197">
        <v>195</v>
      </c>
      <c r="B197" s="1162">
        <f>'NS-Anschluss 2022'!$M$10</f>
        <v>189.71</v>
      </c>
    </row>
    <row r="198" spans="1:2">
      <c r="A198">
        <v>196</v>
      </c>
      <c r="B198" s="1162">
        <f>'NS-Anschluss 2022'!$M$10</f>
        <v>189.71</v>
      </c>
    </row>
    <row r="199" spans="1:2">
      <c r="A199">
        <v>197</v>
      </c>
      <c r="B199" s="1162">
        <f>'NS-Anschluss 2022'!$M$10</f>
        <v>189.71</v>
      </c>
    </row>
    <row r="200" spans="1:2">
      <c r="A200">
        <v>198</v>
      </c>
      <c r="B200" s="1162">
        <f>'NS-Anschluss 2022'!$M$10</f>
        <v>189.71</v>
      </c>
    </row>
    <row r="201" spans="1:2">
      <c r="A201">
        <v>199</v>
      </c>
      <c r="B201" s="1162">
        <f>'NS-Anschluss 2022'!$M$10</f>
        <v>189.71</v>
      </c>
    </row>
    <row r="202" spans="1:2">
      <c r="A202">
        <v>200</v>
      </c>
      <c r="B202" s="1162">
        <f>'NS-Anschluss 2022'!$M$10</f>
        <v>189.71</v>
      </c>
    </row>
    <row r="203" spans="1:2">
      <c r="A203">
        <v>201</v>
      </c>
      <c r="B203" s="1162">
        <f>'NS-Anschluss 2022'!$M$10</f>
        <v>189.71</v>
      </c>
    </row>
    <row r="204" spans="1:2">
      <c r="A204">
        <v>202</v>
      </c>
      <c r="B204" s="1162">
        <f>'NS-Anschluss 2022'!$M$10</f>
        <v>189.71</v>
      </c>
    </row>
    <row r="205" spans="1:2">
      <c r="A205">
        <v>203</v>
      </c>
      <c r="B205" s="1162">
        <f>'NS-Anschluss 2022'!$M$10</f>
        <v>189.71</v>
      </c>
    </row>
    <row r="206" spans="1:2">
      <c r="A206">
        <v>204</v>
      </c>
      <c r="B206" s="1162">
        <f>'NS-Anschluss 2022'!$M$10</f>
        <v>189.71</v>
      </c>
    </row>
    <row r="207" spans="1:2">
      <c r="A207">
        <v>205</v>
      </c>
      <c r="B207" s="1162">
        <f>'NS-Anschluss 2022'!$M$10</f>
        <v>189.71</v>
      </c>
    </row>
    <row r="208" spans="1:2">
      <c r="A208">
        <v>206</v>
      </c>
      <c r="B208" s="1162">
        <f>'NS-Anschluss 2022'!$M$10</f>
        <v>189.71</v>
      </c>
    </row>
    <row r="209" spans="1:2">
      <c r="A209">
        <v>207</v>
      </c>
      <c r="B209" s="1162">
        <f>'NS-Anschluss 2022'!$M$10</f>
        <v>189.71</v>
      </c>
    </row>
    <row r="210" spans="1:2">
      <c r="A210">
        <v>208</v>
      </c>
      <c r="B210" s="1162">
        <f>'NS-Anschluss 2022'!$M$10</f>
        <v>189.71</v>
      </c>
    </row>
    <row r="211" spans="1:2">
      <c r="A211">
        <v>209</v>
      </c>
      <c r="B211" s="1162">
        <f>'NS-Anschluss 2022'!$M$10</f>
        <v>189.71</v>
      </c>
    </row>
    <row r="212" spans="1:2">
      <c r="A212">
        <v>210</v>
      </c>
      <c r="B212" s="1162">
        <f>'NS-Anschluss 2022'!$M$10</f>
        <v>189.71</v>
      </c>
    </row>
    <row r="213" spans="1:2">
      <c r="A213">
        <v>211</v>
      </c>
      <c r="B213" s="1162">
        <f>'NS-Anschluss 2022'!$M$10</f>
        <v>189.71</v>
      </c>
    </row>
    <row r="214" spans="1:2">
      <c r="A214">
        <v>212</v>
      </c>
      <c r="B214" s="1162">
        <f>'NS-Anschluss 2022'!$M$10</f>
        <v>189.71</v>
      </c>
    </row>
    <row r="215" spans="1:2">
      <c r="A215">
        <v>213</v>
      </c>
      <c r="B215" s="1162">
        <f>'NS-Anschluss 2022'!$M$10</f>
        <v>189.71</v>
      </c>
    </row>
    <row r="216" spans="1:2">
      <c r="A216">
        <v>214</v>
      </c>
      <c r="B216" s="1162">
        <f>'NS-Anschluss 2022'!$M$10</f>
        <v>189.71</v>
      </c>
    </row>
    <row r="217" spans="1:2">
      <c r="A217">
        <v>215</v>
      </c>
      <c r="B217" s="1162">
        <f>'NS-Anschluss 2022'!$M$10</f>
        <v>189.71</v>
      </c>
    </row>
    <row r="218" spans="1:2">
      <c r="A218">
        <v>216</v>
      </c>
      <c r="B218" s="1162">
        <f>'NS-Anschluss 2022'!$M$10</f>
        <v>189.71</v>
      </c>
    </row>
    <row r="219" spans="1:2">
      <c r="A219">
        <v>217</v>
      </c>
      <c r="B219" s="1162">
        <f>'NS-Anschluss 2022'!$M$10</f>
        <v>189.71</v>
      </c>
    </row>
    <row r="220" spans="1:2">
      <c r="A220">
        <v>218</v>
      </c>
      <c r="B220" s="1162">
        <f>'NS-Anschluss 2022'!$M$10</f>
        <v>189.71</v>
      </c>
    </row>
    <row r="221" spans="1:2">
      <c r="A221">
        <v>219</v>
      </c>
      <c r="B221" s="1162">
        <f>'NS-Anschluss 2022'!$M$10</f>
        <v>189.71</v>
      </c>
    </row>
    <row r="222" spans="1:2">
      <c r="A222">
        <v>220</v>
      </c>
      <c r="B222" s="1162">
        <f>'NS-Anschluss 2022'!$M$10</f>
        <v>189.71</v>
      </c>
    </row>
    <row r="223" spans="1:2">
      <c r="A223">
        <v>221</v>
      </c>
      <c r="B223" s="1162">
        <f>'NS-Anschluss 2022'!$M$10</f>
        <v>189.71</v>
      </c>
    </row>
    <row r="224" spans="1:2">
      <c r="A224">
        <v>222</v>
      </c>
      <c r="B224" s="1162">
        <f>'NS-Anschluss 2022'!$M$10</f>
        <v>189.71</v>
      </c>
    </row>
    <row r="225" spans="1:2">
      <c r="A225">
        <v>223</v>
      </c>
      <c r="B225" s="1162">
        <f>'NS-Anschluss 2022'!$M$10</f>
        <v>189.71</v>
      </c>
    </row>
    <row r="226" spans="1:2">
      <c r="A226">
        <v>224</v>
      </c>
      <c r="B226" s="1162">
        <f>'NS-Anschluss 2022'!$M$10</f>
        <v>189.71</v>
      </c>
    </row>
    <row r="227" spans="1:2">
      <c r="A227">
        <v>225</v>
      </c>
      <c r="B227" s="1162">
        <f>'NS-Anschluss 2022'!$M$10</f>
        <v>189.71</v>
      </c>
    </row>
    <row r="228" spans="1:2">
      <c r="A228">
        <v>226</v>
      </c>
      <c r="B228" s="1162">
        <f>'NS-Anschluss 2022'!$M$10</f>
        <v>189.71</v>
      </c>
    </row>
    <row r="229" spans="1:2">
      <c r="A229">
        <v>227</v>
      </c>
      <c r="B229" s="1162">
        <f>'NS-Anschluss 2022'!$M$10</f>
        <v>189.71</v>
      </c>
    </row>
    <row r="230" spans="1:2">
      <c r="A230">
        <v>228</v>
      </c>
      <c r="B230" s="1162">
        <f>'NS-Anschluss 2022'!$M$10</f>
        <v>189.71</v>
      </c>
    </row>
    <row r="231" spans="1:2">
      <c r="A231">
        <v>229</v>
      </c>
      <c r="B231" s="1162">
        <f>'NS-Anschluss 2022'!$M$10</f>
        <v>189.71</v>
      </c>
    </row>
    <row r="232" spans="1:2">
      <c r="A232">
        <v>230</v>
      </c>
      <c r="B232" s="1162">
        <f>'NS-Anschluss 2022'!$M$10</f>
        <v>189.71</v>
      </c>
    </row>
    <row r="233" spans="1:2">
      <c r="A233">
        <v>231</v>
      </c>
      <c r="B233" s="1162">
        <f>'NS-Anschluss 2022'!$M$10</f>
        <v>189.71</v>
      </c>
    </row>
    <row r="234" spans="1:2">
      <c r="A234">
        <v>232</v>
      </c>
      <c r="B234" s="1162">
        <f>'NS-Anschluss 2022'!$M$10</f>
        <v>189.71</v>
      </c>
    </row>
    <row r="235" spans="1:2">
      <c r="A235">
        <v>233</v>
      </c>
      <c r="B235" s="1162">
        <f>'NS-Anschluss 2022'!$M$10</f>
        <v>189.71</v>
      </c>
    </row>
    <row r="236" spans="1:2">
      <c r="A236">
        <v>234</v>
      </c>
      <c r="B236" s="1162">
        <f>'NS-Anschluss 2022'!$M$10</f>
        <v>189.71</v>
      </c>
    </row>
    <row r="237" spans="1:2">
      <c r="A237">
        <v>235</v>
      </c>
      <c r="B237" s="1162">
        <f>'NS-Anschluss 2022'!$M$10</f>
        <v>189.71</v>
      </c>
    </row>
    <row r="238" spans="1:2">
      <c r="A238">
        <v>236</v>
      </c>
      <c r="B238" s="1162">
        <f>'NS-Anschluss 2022'!$M$10</f>
        <v>189.71</v>
      </c>
    </row>
    <row r="239" spans="1:2">
      <c r="A239">
        <v>237</v>
      </c>
      <c r="B239" s="1162">
        <f>'NS-Anschluss 2022'!$M$10</f>
        <v>189.71</v>
      </c>
    </row>
    <row r="240" spans="1:2">
      <c r="A240">
        <v>238</v>
      </c>
      <c r="B240" s="1162">
        <f>'NS-Anschluss 2022'!$M$10</f>
        <v>189.71</v>
      </c>
    </row>
    <row r="241" spans="1:2">
      <c r="A241">
        <v>239</v>
      </c>
      <c r="B241" s="1162">
        <f>'NS-Anschluss 2022'!$M$10</f>
        <v>189.71</v>
      </c>
    </row>
    <row r="242" spans="1:2">
      <c r="A242">
        <v>240</v>
      </c>
      <c r="B242" s="1162">
        <f>'NS-Anschluss 2022'!$M$10</f>
        <v>189.71</v>
      </c>
    </row>
    <row r="243" spans="1:2">
      <c r="A243">
        <v>241</v>
      </c>
      <c r="B243" s="1162">
        <f>'NS-Anschluss 2022'!$M$10</f>
        <v>189.71</v>
      </c>
    </row>
    <row r="244" spans="1:2">
      <c r="A244">
        <v>242</v>
      </c>
      <c r="B244" s="1162">
        <f>'NS-Anschluss 2022'!$M$10</f>
        <v>189.71</v>
      </c>
    </row>
    <row r="245" spans="1:2">
      <c r="A245">
        <v>243</v>
      </c>
      <c r="B245" s="1162">
        <f>'NS-Anschluss 2022'!$M$10</f>
        <v>189.71</v>
      </c>
    </row>
    <row r="246" spans="1:2">
      <c r="A246">
        <v>244</v>
      </c>
      <c r="B246" s="1162">
        <f>'NS-Anschluss 2022'!$M$10</f>
        <v>189.71</v>
      </c>
    </row>
    <row r="247" spans="1:2">
      <c r="A247">
        <v>245</v>
      </c>
      <c r="B247" s="1162">
        <f>'NS-Anschluss 2022'!$M$10</f>
        <v>189.71</v>
      </c>
    </row>
    <row r="248" spans="1:2">
      <c r="A248">
        <v>246</v>
      </c>
      <c r="B248" s="1162">
        <f>'NS-Anschluss 2022'!$M$10</f>
        <v>189.71</v>
      </c>
    </row>
    <row r="249" spans="1:2">
      <c r="A249">
        <v>247</v>
      </c>
      <c r="B249" s="1162">
        <f>'NS-Anschluss 2022'!$M$10</f>
        <v>189.71</v>
      </c>
    </row>
    <row r="250" spans="1:2">
      <c r="A250">
        <v>248</v>
      </c>
      <c r="B250" s="1162">
        <f>'NS-Anschluss 2022'!$M$10</f>
        <v>189.71</v>
      </c>
    </row>
    <row r="251" spans="1:2">
      <c r="A251">
        <v>249</v>
      </c>
      <c r="B251" s="1162">
        <f>'NS-Anschluss 2022'!$M$10</f>
        <v>189.71</v>
      </c>
    </row>
    <row r="252" spans="1:2">
      <c r="A252">
        <v>250</v>
      </c>
      <c r="B252" s="1162">
        <f>'NS-Anschluss 2022'!$M$10</f>
        <v>189.71</v>
      </c>
    </row>
    <row r="253" spans="1:2">
      <c r="A253">
        <v>251</v>
      </c>
      <c r="B253" s="1162">
        <f>$B$252+'NS-Anschluss 2022'!$N$12</f>
        <v>284.8</v>
      </c>
    </row>
    <row r="254" spans="1:2">
      <c r="A254">
        <v>252</v>
      </c>
      <c r="B254" s="1162">
        <f>$B$252+'NS-Anschluss 2022'!$N$12</f>
        <v>284.8</v>
      </c>
    </row>
    <row r="255" spans="1:2">
      <c r="A255">
        <v>253</v>
      </c>
      <c r="B255" s="1162">
        <f>$B$252+'NS-Anschluss 2022'!$N$12</f>
        <v>284.8</v>
      </c>
    </row>
    <row r="256" spans="1:2">
      <c r="A256">
        <v>254</v>
      </c>
      <c r="B256" s="1162">
        <f>$B$252+'NS-Anschluss 2022'!$N$12</f>
        <v>284.8</v>
      </c>
    </row>
    <row r="257" spans="1:2">
      <c r="A257">
        <v>255</v>
      </c>
      <c r="B257" s="1162">
        <f>$B$252+'NS-Anschluss 2022'!$N$12</f>
        <v>284.8</v>
      </c>
    </row>
    <row r="258" spans="1:2">
      <c r="A258">
        <v>256</v>
      </c>
      <c r="B258" s="1162">
        <f>$B$252+'NS-Anschluss 2022'!$N$12</f>
        <v>284.8</v>
      </c>
    </row>
    <row r="259" spans="1:2">
      <c r="A259">
        <v>257</v>
      </c>
      <c r="B259" s="1162">
        <f>$B$252+'NS-Anschluss 2022'!$N$12</f>
        <v>284.8</v>
      </c>
    </row>
    <row r="260" spans="1:2">
      <c r="A260">
        <v>258</v>
      </c>
      <c r="B260" s="1162">
        <f>$B$252+'NS-Anschluss 2022'!$N$12</f>
        <v>284.8</v>
      </c>
    </row>
    <row r="261" spans="1:2">
      <c r="A261">
        <v>259</v>
      </c>
      <c r="B261" s="1162">
        <f>$B$252+'NS-Anschluss 2022'!$N$12</f>
        <v>284.8</v>
      </c>
    </row>
    <row r="262" spans="1:2">
      <c r="A262">
        <v>260</v>
      </c>
      <c r="B262" s="1162">
        <f>$B$252+'NS-Anschluss 2022'!$N$12</f>
        <v>284.8</v>
      </c>
    </row>
    <row r="263" spans="1:2">
      <c r="A263">
        <v>261</v>
      </c>
      <c r="B263" s="1162">
        <f>$B$252+'NS-Anschluss 2022'!$N$12</f>
        <v>284.8</v>
      </c>
    </row>
    <row r="264" spans="1:2">
      <c r="A264">
        <v>262</v>
      </c>
      <c r="B264" s="1162">
        <f>$B$252+'NS-Anschluss 2022'!$N$12</f>
        <v>284.8</v>
      </c>
    </row>
    <row r="265" spans="1:2">
      <c r="A265">
        <v>263</v>
      </c>
      <c r="B265" s="1162">
        <f>$B$252+'NS-Anschluss 2022'!$N$12</f>
        <v>284.8</v>
      </c>
    </row>
    <row r="266" spans="1:2">
      <c r="A266">
        <v>264</v>
      </c>
      <c r="B266" s="1162">
        <f>$B$252+'NS-Anschluss 2022'!$N$12</f>
        <v>284.8</v>
      </c>
    </row>
    <row r="267" spans="1:2">
      <c r="A267">
        <v>265</v>
      </c>
      <c r="B267" s="1162">
        <f>$B$252+'NS-Anschluss 2022'!$N$12</f>
        <v>284.8</v>
      </c>
    </row>
    <row r="268" spans="1:2">
      <c r="A268">
        <v>266</v>
      </c>
      <c r="B268" s="1162">
        <f>$B$252+'NS-Anschluss 2022'!$N$12</f>
        <v>284.8</v>
      </c>
    </row>
    <row r="269" spans="1:2">
      <c r="A269">
        <v>267</v>
      </c>
      <c r="B269" s="1162">
        <f>$B$252+'NS-Anschluss 2022'!$N$12</f>
        <v>284.8</v>
      </c>
    </row>
    <row r="270" spans="1:2">
      <c r="A270">
        <v>268</v>
      </c>
      <c r="B270" s="1162">
        <f>$B$252+'NS-Anschluss 2022'!$N$12</f>
        <v>284.8</v>
      </c>
    </row>
    <row r="271" spans="1:2">
      <c r="A271">
        <v>269</v>
      </c>
      <c r="B271" s="1162">
        <f>$B$252+'NS-Anschluss 2022'!$N$12</f>
        <v>284.8</v>
      </c>
    </row>
    <row r="272" spans="1:2">
      <c r="A272">
        <v>270</v>
      </c>
      <c r="B272" s="1162">
        <f>$B$252+'NS-Anschluss 2022'!$N$12</f>
        <v>284.8</v>
      </c>
    </row>
    <row r="273" spans="1:2">
      <c r="A273">
        <v>271</v>
      </c>
      <c r="B273" s="1162">
        <f>$B$252+'NS-Anschluss 2022'!$N$12</f>
        <v>284.8</v>
      </c>
    </row>
    <row r="274" spans="1:2">
      <c r="A274">
        <v>272</v>
      </c>
      <c r="B274" s="1162">
        <f>$B$252+'NS-Anschluss 2022'!$N$12</f>
        <v>284.8</v>
      </c>
    </row>
    <row r="275" spans="1:2">
      <c r="A275">
        <v>273</v>
      </c>
      <c r="B275" s="1162">
        <f>$B$252+'NS-Anschluss 2022'!$N$12</f>
        <v>284.8</v>
      </c>
    </row>
    <row r="276" spans="1:2">
      <c r="A276">
        <v>274</v>
      </c>
      <c r="B276" s="1162">
        <f>$B$252+'NS-Anschluss 2022'!$N$12</f>
        <v>284.8</v>
      </c>
    </row>
    <row r="277" spans="1:2">
      <c r="A277">
        <v>275</v>
      </c>
      <c r="B277" s="1162">
        <f>$B$252+'NS-Anschluss 2022'!$N$12</f>
        <v>284.8</v>
      </c>
    </row>
    <row r="278" spans="1:2">
      <c r="A278">
        <v>276</v>
      </c>
      <c r="B278" s="1162">
        <f>$B$252+'NS-Anschluss 2022'!$N$12</f>
        <v>284.8</v>
      </c>
    </row>
    <row r="279" spans="1:2">
      <c r="A279">
        <v>277</v>
      </c>
      <c r="B279" s="1162">
        <f>$B$252+'NS-Anschluss 2022'!$N$12</f>
        <v>284.8</v>
      </c>
    </row>
    <row r="280" spans="1:2">
      <c r="A280">
        <v>278</v>
      </c>
      <c r="B280" s="1162">
        <f>$B$252+'NS-Anschluss 2022'!$N$12</f>
        <v>284.8</v>
      </c>
    </row>
    <row r="281" spans="1:2">
      <c r="A281">
        <v>279</v>
      </c>
      <c r="B281" s="1162">
        <f>$B$252+'NS-Anschluss 2022'!$N$12</f>
        <v>284.8</v>
      </c>
    </row>
    <row r="282" spans="1:2">
      <c r="A282">
        <v>280</v>
      </c>
      <c r="B282" s="1162">
        <f>$B$252+'NS-Anschluss 2022'!$N$12</f>
        <v>284.8</v>
      </c>
    </row>
    <row r="283" spans="1:2">
      <c r="A283">
        <v>281</v>
      </c>
      <c r="B283" s="1162">
        <f>$B$252+'NS-Anschluss 2022'!$N$12</f>
        <v>284.8</v>
      </c>
    </row>
    <row r="284" spans="1:2">
      <c r="A284">
        <v>282</v>
      </c>
      <c r="B284" s="1162">
        <f>$B$252+'NS-Anschluss 2022'!$N$12</f>
        <v>284.8</v>
      </c>
    </row>
    <row r="285" spans="1:2">
      <c r="A285">
        <v>283</v>
      </c>
      <c r="B285" s="1162">
        <f>$B$252+'NS-Anschluss 2022'!$N$12</f>
        <v>284.8</v>
      </c>
    </row>
    <row r="286" spans="1:2">
      <c r="A286">
        <v>284</v>
      </c>
      <c r="B286" s="1162">
        <f>$B$252+'NS-Anschluss 2022'!$N$12</f>
        <v>284.8</v>
      </c>
    </row>
    <row r="287" spans="1:2">
      <c r="A287">
        <v>285</v>
      </c>
      <c r="B287" s="1162">
        <f>$B$252+'NS-Anschluss 2022'!$N$12</f>
        <v>284.8</v>
      </c>
    </row>
    <row r="288" spans="1:2">
      <c r="A288">
        <v>286</v>
      </c>
      <c r="B288" s="1162">
        <f>$B$252+'NS-Anschluss 2022'!$N$12</f>
        <v>284.8</v>
      </c>
    </row>
    <row r="289" spans="1:2">
      <c r="A289">
        <v>287</v>
      </c>
      <c r="B289" s="1162">
        <f>$B$252+'NS-Anschluss 2022'!$N$12</f>
        <v>284.8</v>
      </c>
    </row>
    <row r="290" spans="1:2">
      <c r="A290">
        <v>288</v>
      </c>
      <c r="B290" s="1162">
        <f>$B$252+'NS-Anschluss 2022'!$N$12</f>
        <v>284.8</v>
      </c>
    </row>
    <row r="291" spans="1:2">
      <c r="A291">
        <v>289</v>
      </c>
      <c r="B291" s="1162">
        <f>$B$252+'NS-Anschluss 2022'!$N$12</f>
        <v>284.8</v>
      </c>
    </row>
    <row r="292" spans="1:2">
      <c r="A292">
        <v>290</v>
      </c>
      <c r="B292" s="1162">
        <f>$B$252+'NS-Anschluss 2022'!$N$12</f>
        <v>284.8</v>
      </c>
    </row>
    <row r="293" spans="1:2">
      <c r="A293">
        <v>291</v>
      </c>
      <c r="B293" s="1162">
        <f>$B$252+'NS-Anschluss 2022'!$N$12</f>
        <v>284.8</v>
      </c>
    </row>
    <row r="294" spans="1:2">
      <c r="A294">
        <v>292</v>
      </c>
      <c r="B294" s="1162">
        <f>$B$252+'NS-Anschluss 2022'!$N$12</f>
        <v>284.8</v>
      </c>
    </row>
    <row r="295" spans="1:2">
      <c r="A295">
        <v>293</v>
      </c>
      <c r="B295" s="1162">
        <f>$B$252+'NS-Anschluss 2022'!$N$12</f>
        <v>284.8</v>
      </c>
    </row>
    <row r="296" spans="1:2">
      <c r="A296">
        <v>294</v>
      </c>
      <c r="B296" s="1162">
        <f>$B$252+'NS-Anschluss 2022'!$N$12</f>
        <v>284.8</v>
      </c>
    </row>
    <row r="297" spans="1:2">
      <c r="A297">
        <v>295</v>
      </c>
      <c r="B297" s="1162">
        <f>$B$252+'NS-Anschluss 2022'!$N$12</f>
        <v>284.8</v>
      </c>
    </row>
    <row r="298" spans="1:2">
      <c r="A298">
        <v>296</v>
      </c>
      <c r="B298" s="1162">
        <f>$B$252+'NS-Anschluss 2022'!$N$12</f>
        <v>284.8</v>
      </c>
    </row>
    <row r="299" spans="1:2">
      <c r="A299">
        <v>297</v>
      </c>
      <c r="B299" s="1162">
        <f>$B$252+'NS-Anschluss 2022'!$N$12</f>
        <v>284.8</v>
      </c>
    </row>
    <row r="300" spans="1:2">
      <c r="A300">
        <v>298</v>
      </c>
      <c r="B300" s="1162">
        <f>$B$252+'NS-Anschluss 2022'!$N$12</f>
        <v>284.8</v>
      </c>
    </row>
    <row r="301" spans="1:2">
      <c r="A301">
        <v>299</v>
      </c>
      <c r="B301" s="1162">
        <f>$B$252+'NS-Anschluss 2022'!$N$12</f>
        <v>284.8</v>
      </c>
    </row>
    <row r="302" spans="1:2">
      <c r="A302">
        <v>300</v>
      </c>
      <c r="B302" s="1162">
        <f>$B$252+'NS-Anschluss 2022'!$N$12</f>
        <v>284.8</v>
      </c>
    </row>
    <row r="303" spans="1:2">
      <c r="A303">
        <v>301</v>
      </c>
      <c r="B303" s="1162">
        <f>$B$252+'NS-Anschluss 2022'!$N$12</f>
        <v>284.8</v>
      </c>
    </row>
    <row r="304" spans="1:2">
      <c r="A304">
        <v>302</v>
      </c>
      <c r="B304" s="1162">
        <f>$B$252+'NS-Anschluss 2022'!$N$12</f>
        <v>284.8</v>
      </c>
    </row>
    <row r="305" spans="1:2">
      <c r="A305">
        <v>303</v>
      </c>
      <c r="B305" s="1162">
        <f>$B$252+'NS-Anschluss 2022'!$N$12</f>
        <v>284.8</v>
      </c>
    </row>
    <row r="306" spans="1:2">
      <c r="A306">
        <v>304</v>
      </c>
      <c r="B306" s="1162">
        <f>$B$252+'NS-Anschluss 2022'!$N$12</f>
        <v>284.8</v>
      </c>
    </row>
    <row r="307" spans="1:2">
      <c r="A307">
        <v>305</v>
      </c>
      <c r="B307" s="1162">
        <f>$B$252+'NS-Anschluss 2022'!$N$12</f>
        <v>284.8</v>
      </c>
    </row>
    <row r="308" spans="1:2">
      <c r="A308">
        <v>306</v>
      </c>
      <c r="B308" s="1162">
        <f>$B$252+'NS-Anschluss 2022'!$N$12</f>
        <v>284.8</v>
      </c>
    </row>
    <row r="309" spans="1:2">
      <c r="A309">
        <v>307</v>
      </c>
      <c r="B309" s="1162">
        <f>$B$252+'NS-Anschluss 2022'!$N$12</f>
        <v>284.8</v>
      </c>
    </row>
    <row r="310" spans="1:2">
      <c r="A310">
        <v>308</v>
      </c>
      <c r="B310" s="1162">
        <f>$B$252+'NS-Anschluss 2022'!$N$12</f>
        <v>284.8</v>
      </c>
    </row>
    <row r="311" spans="1:2">
      <c r="A311">
        <v>309</v>
      </c>
      <c r="B311" s="1162">
        <f>$B$252+'NS-Anschluss 2022'!$N$12</f>
        <v>284.8</v>
      </c>
    </row>
    <row r="312" spans="1:2">
      <c r="A312">
        <v>310</v>
      </c>
      <c r="B312" s="1162">
        <f>$B$252+'NS-Anschluss 2022'!$N$12</f>
        <v>284.8</v>
      </c>
    </row>
    <row r="313" spans="1:2">
      <c r="A313">
        <v>311</v>
      </c>
      <c r="B313" s="1162">
        <f>$B$252+'NS-Anschluss 2022'!$N$12</f>
        <v>284.8</v>
      </c>
    </row>
    <row r="314" spans="1:2">
      <c r="A314">
        <v>312</v>
      </c>
      <c r="B314" s="1162">
        <f>$B$252+'NS-Anschluss 2022'!$N$12</f>
        <v>284.8</v>
      </c>
    </row>
    <row r="315" spans="1:2">
      <c r="A315">
        <v>313</v>
      </c>
      <c r="B315" s="1162">
        <f>$B$252+'NS-Anschluss 2022'!$N$12</f>
        <v>284.8</v>
      </c>
    </row>
    <row r="316" spans="1:2">
      <c r="A316">
        <v>314</v>
      </c>
      <c r="B316" s="1162">
        <f>$B$252+'NS-Anschluss 2022'!$N$12</f>
        <v>284.8</v>
      </c>
    </row>
    <row r="317" spans="1:2">
      <c r="A317">
        <v>315</v>
      </c>
      <c r="B317" s="1162">
        <f>$B$252+'NS-Anschluss 2022'!$N$12</f>
        <v>284.8</v>
      </c>
    </row>
    <row r="318" spans="1:2">
      <c r="A318">
        <v>316</v>
      </c>
      <c r="B318" s="1162">
        <f>$B$252+'NS-Anschluss 2022'!$N$12</f>
        <v>284.8</v>
      </c>
    </row>
    <row r="319" spans="1:2">
      <c r="A319">
        <v>317</v>
      </c>
      <c r="B319" s="1162">
        <f>$B$252+'NS-Anschluss 2022'!$N$12</f>
        <v>284.8</v>
      </c>
    </row>
    <row r="320" spans="1:2">
      <c r="A320">
        <v>318</v>
      </c>
      <c r="B320" s="1162">
        <f>$B$252+'NS-Anschluss 2022'!$N$12</f>
        <v>284.8</v>
      </c>
    </row>
    <row r="321" spans="1:2">
      <c r="A321">
        <v>319</v>
      </c>
      <c r="B321" s="1162">
        <f>$B$252+'NS-Anschluss 2022'!$N$12</f>
        <v>284.8</v>
      </c>
    </row>
    <row r="322" spans="1:2">
      <c r="A322">
        <v>320</v>
      </c>
      <c r="B322" s="1162">
        <f>$B$252+'NS-Anschluss 2022'!$N$12</f>
        <v>284.8</v>
      </c>
    </row>
    <row r="323" spans="1:2">
      <c r="A323">
        <v>321</v>
      </c>
      <c r="B323" s="1162">
        <f>$B$252+'NS-Anschluss 2022'!$N$12</f>
        <v>284.8</v>
      </c>
    </row>
    <row r="324" spans="1:2">
      <c r="A324">
        <v>322</v>
      </c>
      <c r="B324" s="1162">
        <f>$B$252+'NS-Anschluss 2022'!$N$12</f>
        <v>284.8</v>
      </c>
    </row>
    <row r="325" spans="1:2">
      <c r="A325">
        <v>323</v>
      </c>
      <c r="B325" s="1162">
        <f>$B$252+'NS-Anschluss 2022'!$N$12</f>
        <v>284.8</v>
      </c>
    </row>
    <row r="326" spans="1:2">
      <c r="A326">
        <v>324</v>
      </c>
      <c r="B326" s="1162">
        <f>$B$252+'NS-Anschluss 2022'!$N$12</f>
        <v>284.8</v>
      </c>
    </row>
    <row r="327" spans="1:2">
      <c r="A327">
        <v>325</v>
      </c>
      <c r="B327" s="1162">
        <f>$B$252+'NS-Anschluss 2022'!$N$12</f>
        <v>284.8</v>
      </c>
    </row>
    <row r="328" spans="1:2">
      <c r="A328">
        <v>326</v>
      </c>
      <c r="B328" s="1162">
        <f>$B$252+'NS-Anschluss 2022'!$N$12</f>
        <v>284.8</v>
      </c>
    </row>
    <row r="329" spans="1:2">
      <c r="A329">
        <v>327</v>
      </c>
      <c r="B329" s="1162">
        <f>$B$252+'NS-Anschluss 2022'!$N$12</f>
        <v>284.8</v>
      </c>
    </row>
    <row r="330" spans="1:2">
      <c r="A330">
        <v>328</v>
      </c>
      <c r="B330" s="1162">
        <f>$B$252+'NS-Anschluss 2022'!$N$12</f>
        <v>284.8</v>
      </c>
    </row>
    <row r="331" spans="1:2">
      <c r="A331">
        <v>329</v>
      </c>
      <c r="B331" s="1162">
        <f>$B$252+'NS-Anschluss 2022'!$N$12</f>
        <v>284.8</v>
      </c>
    </row>
    <row r="332" spans="1:2">
      <c r="A332">
        <v>330</v>
      </c>
      <c r="B332" s="1162">
        <f>$B$252+'NS-Anschluss 2022'!$N$12</f>
        <v>284.8</v>
      </c>
    </row>
    <row r="333" spans="1:2">
      <c r="A333">
        <v>331</v>
      </c>
      <c r="B333" s="1162">
        <f>$B$252+'NS-Anschluss 2022'!$N$12</f>
        <v>284.8</v>
      </c>
    </row>
    <row r="334" spans="1:2">
      <c r="A334">
        <v>332</v>
      </c>
      <c r="B334" s="1162">
        <f>$B$252+'NS-Anschluss 2022'!$N$12</f>
        <v>284.8</v>
      </c>
    </row>
    <row r="335" spans="1:2">
      <c r="A335">
        <v>333</v>
      </c>
      <c r="B335" s="1162">
        <f>$B$252+'NS-Anschluss 2022'!$N$12</f>
        <v>284.8</v>
      </c>
    </row>
    <row r="336" spans="1:2">
      <c r="A336">
        <v>334</v>
      </c>
      <c r="B336" s="1162">
        <f>$B$252+'NS-Anschluss 2022'!$N$12</f>
        <v>284.8</v>
      </c>
    </row>
    <row r="337" spans="1:2">
      <c r="A337">
        <v>335</v>
      </c>
      <c r="B337" s="1162">
        <f>$B$252+'NS-Anschluss 2022'!$N$12</f>
        <v>284.8</v>
      </c>
    </row>
    <row r="338" spans="1:2">
      <c r="A338">
        <v>336</v>
      </c>
      <c r="B338" s="1162">
        <f>$B$252+'NS-Anschluss 2022'!$N$12</f>
        <v>284.8</v>
      </c>
    </row>
    <row r="339" spans="1:2">
      <c r="A339">
        <v>337</v>
      </c>
      <c r="B339" s="1162">
        <f>$B$252+'NS-Anschluss 2022'!$N$12</f>
        <v>284.8</v>
      </c>
    </row>
    <row r="340" spans="1:2">
      <c r="A340">
        <v>338</v>
      </c>
      <c r="B340" s="1162">
        <f>$B$252+'NS-Anschluss 2022'!$N$12</f>
        <v>284.8</v>
      </c>
    </row>
    <row r="341" spans="1:2">
      <c r="A341">
        <v>339</v>
      </c>
      <c r="B341" s="1162">
        <f>$B$252+'NS-Anschluss 2022'!$N$12</f>
        <v>284.8</v>
      </c>
    </row>
    <row r="342" spans="1:2">
      <c r="A342">
        <v>340</v>
      </c>
      <c r="B342" s="1162">
        <f>$B$252+'NS-Anschluss 2022'!$N$12</f>
        <v>284.8</v>
      </c>
    </row>
    <row r="343" spans="1:2">
      <c r="A343">
        <v>341</v>
      </c>
      <c r="B343" s="1162">
        <f>$B$252+'NS-Anschluss 2022'!$N$12</f>
        <v>284.8</v>
      </c>
    </row>
    <row r="344" spans="1:2">
      <c r="A344">
        <v>342</v>
      </c>
      <c r="B344" s="1162">
        <f>$B$252+'NS-Anschluss 2022'!$N$12</f>
        <v>284.8</v>
      </c>
    </row>
    <row r="345" spans="1:2">
      <c r="A345">
        <v>343</v>
      </c>
      <c r="B345" s="1162">
        <f>$B$252+'NS-Anschluss 2022'!$N$12</f>
        <v>284.8</v>
      </c>
    </row>
    <row r="346" spans="1:2">
      <c r="A346">
        <v>344</v>
      </c>
      <c r="B346" s="1162">
        <f>$B$252+'NS-Anschluss 2022'!$N$12</f>
        <v>284.8</v>
      </c>
    </row>
    <row r="347" spans="1:2">
      <c r="A347">
        <v>345</v>
      </c>
      <c r="B347" s="1162">
        <f>$B$252+'NS-Anschluss 2022'!$N$12</f>
        <v>284.8</v>
      </c>
    </row>
    <row r="348" spans="1:2">
      <c r="A348">
        <v>346</v>
      </c>
      <c r="B348" s="1162">
        <f>$B$252+'NS-Anschluss 2022'!$N$12</f>
        <v>284.8</v>
      </c>
    </row>
    <row r="349" spans="1:2">
      <c r="A349">
        <v>347</v>
      </c>
      <c r="B349" s="1162">
        <f>$B$252+'NS-Anschluss 2022'!$N$12</f>
        <v>284.8</v>
      </c>
    </row>
    <row r="350" spans="1:2">
      <c r="A350">
        <v>348</v>
      </c>
      <c r="B350" s="1162">
        <f>$B$252+'NS-Anschluss 2022'!$N$12</f>
        <v>284.8</v>
      </c>
    </row>
    <row r="351" spans="1:2">
      <c r="A351">
        <v>349</v>
      </c>
      <c r="B351" s="1162">
        <f>$B$252+'NS-Anschluss 2022'!$N$12</f>
        <v>284.8</v>
      </c>
    </row>
    <row r="352" spans="1:2">
      <c r="A352">
        <v>350</v>
      </c>
      <c r="B352" s="1162">
        <f>$B$252+'NS-Anschluss 2022'!$N$12</f>
        <v>284.8</v>
      </c>
    </row>
    <row r="353" spans="1:2">
      <c r="A353">
        <v>351</v>
      </c>
      <c r="B353" s="1162">
        <f>$B$352+'NS-Anschluss 2022'!$N$12</f>
        <v>379.89</v>
      </c>
    </row>
    <row r="354" spans="1:2">
      <c r="A354">
        <v>352</v>
      </c>
      <c r="B354" s="1162">
        <f>$B$352+'NS-Anschluss 2022'!$N$12</f>
        <v>379.89</v>
      </c>
    </row>
    <row r="355" spans="1:2">
      <c r="A355">
        <v>353</v>
      </c>
      <c r="B355" s="1162">
        <f>$B$352+'NS-Anschluss 2022'!$N$12</f>
        <v>379.89</v>
      </c>
    </row>
    <row r="356" spans="1:2">
      <c r="A356">
        <v>354</v>
      </c>
      <c r="B356" s="1162">
        <f>$B$352+'NS-Anschluss 2022'!$N$12</f>
        <v>379.89</v>
      </c>
    </row>
    <row r="357" spans="1:2">
      <c r="A357">
        <v>355</v>
      </c>
      <c r="B357" s="1162">
        <f>$B$352+'NS-Anschluss 2022'!$N$12</f>
        <v>379.89</v>
      </c>
    </row>
    <row r="358" spans="1:2">
      <c r="A358">
        <v>356</v>
      </c>
      <c r="B358" s="1162">
        <f>$B$352+'NS-Anschluss 2022'!$N$12</f>
        <v>379.89</v>
      </c>
    </row>
    <row r="359" spans="1:2">
      <c r="A359">
        <v>357</v>
      </c>
      <c r="B359" s="1162">
        <f>$B$352+'NS-Anschluss 2022'!$N$12</f>
        <v>379.89</v>
      </c>
    </row>
    <row r="360" spans="1:2">
      <c r="A360">
        <v>358</v>
      </c>
      <c r="B360" s="1162">
        <f>$B$352+'NS-Anschluss 2022'!$N$12</f>
        <v>379.89</v>
      </c>
    </row>
    <row r="361" spans="1:2">
      <c r="A361">
        <v>359</v>
      </c>
      <c r="B361" s="1162">
        <f>$B$352+'NS-Anschluss 2022'!$N$12</f>
        <v>379.89</v>
      </c>
    </row>
    <row r="362" spans="1:2">
      <c r="A362">
        <v>360</v>
      </c>
      <c r="B362" s="1162">
        <f>$B$352+'NS-Anschluss 2022'!$N$12</f>
        <v>379.89</v>
      </c>
    </row>
    <row r="363" spans="1:2">
      <c r="A363">
        <v>361</v>
      </c>
      <c r="B363" s="1162">
        <f>$B$352+'NS-Anschluss 2022'!$N$12</f>
        <v>379.89</v>
      </c>
    </row>
    <row r="364" spans="1:2">
      <c r="A364">
        <v>362</v>
      </c>
      <c r="B364" s="1162">
        <f>$B$352+'NS-Anschluss 2022'!$N$12</f>
        <v>379.89</v>
      </c>
    </row>
    <row r="365" spans="1:2">
      <c r="A365">
        <v>363</v>
      </c>
      <c r="B365" s="1162">
        <f>$B$352+'NS-Anschluss 2022'!$N$12</f>
        <v>379.89</v>
      </c>
    </row>
    <row r="366" spans="1:2">
      <c r="A366">
        <v>364</v>
      </c>
      <c r="B366" s="1162">
        <f>$B$352+'NS-Anschluss 2022'!$N$12</f>
        <v>379.89</v>
      </c>
    </row>
    <row r="367" spans="1:2">
      <c r="A367">
        <v>365</v>
      </c>
      <c r="B367" s="1162">
        <f>$B$352+'NS-Anschluss 2022'!$N$12</f>
        <v>379.89</v>
      </c>
    </row>
    <row r="368" spans="1:2">
      <c r="A368">
        <v>366</v>
      </c>
      <c r="B368" s="1162">
        <f>$B$352+'NS-Anschluss 2022'!$N$12</f>
        <v>379.89</v>
      </c>
    </row>
    <row r="369" spans="1:2">
      <c r="A369">
        <v>367</v>
      </c>
      <c r="B369" s="1162">
        <f>$B$352+'NS-Anschluss 2022'!$N$12</f>
        <v>379.89</v>
      </c>
    </row>
    <row r="370" spans="1:2">
      <c r="A370">
        <v>368</v>
      </c>
      <c r="B370" s="1162">
        <f>$B$352+'NS-Anschluss 2022'!$N$12</f>
        <v>379.89</v>
      </c>
    </row>
    <row r="371" spans="1:2">
      <c r="A371">
        <v>369</v>
      </c>
      <c r="B371" s="1162">
        <f>$B$352+'NS-Anschluss 2022'!$N$12</f>
        <v>379.89</v>
      </c>
    </row>
    <row r="372" spans="1:2">
      <c r="A372">
        <v>370</v>
      </c>
      <c r="B372" s="1162">
        <f>$B$352+'NS-Anschluss 2022'!$N$12</f>
        <v>379.89</v>
      </c>
    </row>
    <row r="373" spans="1:2">
      <c r="A373">
        <v>371</v>
      </c>
      <c r="B373" s="1162">
        <f>$B$352+'NS-Anschluss 2022'!$N$12</f>
        <v>379.89</v>
      </c>
    </row>
    <row r="374" spans="1:2">
      <c r="A374">
        <v>372</v>
      </c>
      <c r="B374" s="1162">
        <f>$B$352+'NS-Anschluss 2022'!$N$12</f>
        <v>379.89</v>
      </c>
    </row>
    <row r="375" spans="1:2">
      <c r="A375">
        <v>373</v>
      </c>
      <c r="B375" s="1162">
        <f>$B$352+'NS-Anschluss 2022'!$N$12</f>
        <v>379.89</v>
      </c>
    </row>
    <row r="376" spans="1:2">
      <c r="A376">
        <v>374</v>
      </c>
      <c r="B376" s="1162">
        <f>$B$352+'NS-Anschluss 2022'!$N$12</f>
        <v>379.89</v>
      </c>
    </row>
    <row r="377" spans="1:2">
      <c r="A377">
        <v>375</v>
      </c>
      <c r="B377" s="1162">
        <f>$B$352+'NS-Anschluss 2022'!$N$12</f>
        <v>379.89</v>
      </c>
    </row>
    <row r="378" spans="1:2">
      <c r="A378">
        <v>376</v>
      </c>
      <c r="B378" s="1162">
        <f>$B$352+'NS-Anschluss 2022'!$N$12</f>
        <v>379.89</v>
      </c>
    </row>
    <row r="379" spans="1:2">
      <c r="A379">
        <v>377</v>
      </c>
      <c r="B379" s="1162">
        <f>$B$352+'NS-Anschluss 2022'!$N$12</f>
        <v>379.89</v>
      </c>
    </row>
    <row r="380" spans="1:2">
      <c r="A380">
        <v>378</v>
      </c>
      <c r="B380" s="1162">
        <f>$B$352+'NS-Anschluss 2022'!$N$12</f>
        <v>379.89</v>
      </c>
    </row>
    <row r="381" spans="1:2">
      <c r="A381">
        <v>379</v>
      </c>
      <c r="B381" s="1162">
        <f>$B$352+'NS-Anschluss 2022'!$N$12</f>
        <v>379.89</v>
      </c>
    </row>
    <row r="382" spans="1:2">
      <c r="A382">
        <v>380</v>
      </c>
      <c r="B382" s="1162">
        <f>$B$352+'NS-Anschluss 2022'!$N$12</f>
        <v>379.89</v>
      </c>
    </row>
    <row r="383" spans="1:2">
      <c r="A383">
        <v>381</v>
      </c>
      <c r="B383" s="1162">
        <f>$B$352+'NS-Anschluss 2022'!$N$12</f>
        <v>379.89</v>
      </c>
    </row>
    <row r="384" spans="1:2">
      <c r="A384">
        <v>382</v>
      </c>
      <c r="B384" s="1162">
        <f>$B$352+'NS-Anschluss 2022'!$N$12</f>
        <v>379.89</v>
      </c>
    </row>
    <row r="385" spans="1:2">
      <c r="A385">
        <v>383</v>
      </c>
      <c r="B385" s="1162">
        <f>$B$352+'NS-Anschluss 2022'!$N$12</f>
        <v>379.89</v>
      </c>
    </row>
    <row r="386" spans="1:2">
      <c r="A386">
        <v>384</v>
      </c>
      <c r="B386" s="1162">
        <f>$B$352+'NS-Anschluss 2022'!$N$12</f>
        <v>379.89</v>
      </c>
    </row>
    <row r="387" spans="1:2">
      <c r="A387">
        <v>385</v>
      </c>
      <c r="B387" s="1162">
        <f>$B$352+'NS-Anschluss 2022'!$N$12</f>
        <v>379.89</v>
      </c>
    </row>
    <row r="388" spans="1:2">
      <c r="A388">
        <v>386</v>
      </c>
      <c r="B388" s="1162">
        <f>$B$352+'NS-Anschluss 2022'!$N$12</f>
        <v>379.89</v>
      </c>
    </row>
    <row r="389" spans="1:2">
      <c r="A389">
        <v>387</v>
      </c>
      <c r="B389" s="1162">
        <f>$B$352+'NS-Anschluss 2022'!$N$12</f>
        <v>379.89</v>
      </c>
    </row>
    <row r="390" spans="1:2">
      <c r="A390">
        <v>388</v>
      </c>
      <c r="B390" s="1162">
        <f>$B$352+'NS-Anschluss 2022'!$N$12</f>
        <v>379.89</v>
      </c>
    </row>
    <row r="391" spans="1:2">
      <c r="A391">
        <v>389</v>
      </c>
      <c r="B391" s="1162">
        <f>$B$352+'NS-Anschluss 2022'!$N$12</f>
        <v>379.89</v>
      </c>
    </row>
    <row r="392" spans="1:2">
      <c r="A392">
        <v>390</v>
      </c>
      <c r="B392" s="1162">
        <f>$B$352+'NS-Anschluss 2022'!$N$12</f>
        <v>379.89</v>
      </c>
    </row>
    <row r="393" spans="1:2">
      <c r="A393">
        <v>391</v>
      </c>
      <c r="B393" s="1162">
        <f>$B$352+'NS-Anschluss 2022'!$N$12</f>
        <v>379.89</v>
      </c>
    </row>
    <row r="394" spans="1:2">
      <c r="A394">
        <v>392</v>
      </c>
      <c r="B394" s="1162">
        <f>$B$352+'NS-Anschluss 2022'!$N$12</f>
        <v>379.89</v>
      </c>
    </row>
    <row r="395" spans="1:2">
      <c r="A395">
        <v>393</v>
      </c>
      <c r="B395" s="1162">
        <f>$B$352+'NS-Anschluss 2022'!$N$12</f>
        <v>379.89</v>
      </c>
    </row>
    <row r="396" spans="1:2">
      <c r="A396">
        <v>394</v>
      </c>
      <c r="B396" s="1162">
        <f>$B$352+'NS-Anschluss 2022'!$N$12</f>
        <v>379.89</v>
      </c>
    </row>
    <row r="397" spans="1:2">
      <c r="A397">
        <v>395</v>
      </c>
      <c r="B397" s="1162">
        <f>$B$352+'NS-Anschluss 2022'!$N$12</f>
        <v>379.89</v>
      </c>
    </row>
    <row r="398" spans="1:2">
      <c r="A398">
        <v>396</v>
      </c>
      <c r="B398" s="1162">
        <f>$B$352+'NS-Anschluss 2022'!$N$12</f>
        <v>379.89</v>
      </c>
    </row>
    <row r="399" spans="1:2">
      <c r="A399">
        <v>397</v>
      </c>
      <c r="B399" s="1162">
        <f>$B$352+'NS-Anschluss 2022'!$N$12</f>
        <v>379.89</v>
      </c>
    </row>
    <row r="400" spans="1:2">
      <c r="A400">
        <v>398</v>
      </c>
      <c r="B400" s="1162">
        <f>$B$352+'NS-Anschluss 2022'!$N$12</f>
        <v>379.89</v>
      </c>
    </row>
    <row r="401" spans="1:2">
      <c r="A401">
        <v>399</v>
      </c>
      <c r="B401" s="1162">
        <f>$B$352+'NS-Anschluss 2022'!$N$12</f>
        <v>379.89</v>
      </c>
    </row>
    <row r="402" spans="1:2">
      <c r="A402">
        <v>400</v>
      </c>
      <c r="B402" s="1162">
        <f>$B$352+'NS-Anschluss 2022'!$N$12</f>
        <v>379.89</v>
      </c>
    </row>
    <row r="403" spans="1:2">
      <c r="A403">
        <v>401</v>
      </c>
      <c r="B403" s="1162">
        <f>$B$352+'NS-Anschluss 2022'!$N$12</f>
        <v>379.89</v>
      </c>
    </row>
    <row r="404" spans="1:2">
      <c r="A404">
        <v>402</v>
      </c>
      <c r="B404" s="1162">
        <f>$B$352+'NS-Anschluss 2022'!$N$12</f>
        <v>379.89</v>
      </c>
    </row>
    <row r="405" spans="1:2">
      <c r="A405">
        <v>403</v>
      </c>
      <c r="B405" s="1162">
        <f>$B$352+'NS-Anschluss 2022'!$N$12</f>
        <v>379.89</v>
      </c>
    </row>
    <row r="406" spans="1:2">
      <c r="A406">
        <v>404</v>
      </c>
      <c r="B406" s="1162">
        <f>$B$352+'NS-Anschluss 2022'!$N$12</f>
        <v>379.89</v>
      </c>
    </row>
    <row r="407" spans="1:2">
      <c r="A407">
        <v>405</v>
      </c>
      <c r="B407" s="1162">
        <f>$B$352+'NS-Anschluss 2022'!$N$12</f>
        <v>379.89</v>
      </c>
    </row>
    <row r="408" spans="1:2">
      <c r="A408">
        <v>406</v>
      </c>
      <c r="B408" s="1162">
        <f>$B$352+'NS-Anschluss 2022'!$N$12</f>
        <v>379.89</v>
      </c>
    </row>
    <row r="409" spans="1:2">
      <c r="A409">
        <v>407</v>
      </c>
      <c r="B409" s="1162">
        <f>$B$352+'NS-Anschluss 2022'!$N$12</f>
        <v>379.89</v>
      </c>
    </row>
    <row r="410" spans="1:2">
      <c r="A410">
        <v>408</v>
      </c>
      <c r="B410" s="1162">
        <f>$B$352+'NS-Anschluss 2022'!$N$12</f>
        <v>379.89</v>
      </c>
    </row>
    <row r="411" spans="1:2">
      <c r="A411">
        <v>409</v>
      </c>
      <c r="B411" s="1162">
        <f>$B$352+'NS-Anschluss 2022'!$N$12</f>
        <v>379.89</v>
      </c>
    </row>
    <row r="412" spans="1:2">
      <c r="A412">
        <v>410</v>
      </c>
      <c r="B412" s="1162">
        <f>$B$352+'NS-Anschluss 2022'!$N$12</f>
        <v>379.89</v>
      </c>
    </row>
    <row r="413" spans="1:2">
      <c r="A413">
        <v>411</v>
      </c>
      <c r="B413" s="1162">
        <f>$B$352+'NS-Anschluss 2022'!$N$12</f>
        <v>379.89</v>
      </c>
    </row>
    <row r="414" spans="1:2">
      <c r="A414">
        <v>412</v>
      </c>
      <c r="B414" s="1162">
        <f>$B$352+'NS-Anschluss 2022'!$N$12</f>
        <v>379.89</v>
      </c>
    </row>
    <row r="415" spans="1:2">
      <c r="A415">
        <v>413</v>
      </c>
      <c r="B415" s="1162">
        <f>$B$352+'NS-Anschluss 2022'!$N$12</f>
        <v>379.89</v>
      </c>
    </row>
    <row r="416" spans="1:2">
      <c r="A416">
        <v>414</v>
      </c>
      <c r="B416" s="1162">
        <f>$B$352+'NS-Anschluss 2022'!$N$12</f>
        <v>379.89</v>
      </c>
    </row>
    <row r="417" spans="1:2">
      <c r="A417">
        <v>415</v>
      </c>
      <c r="B417" s="1162">
        <f>$B$352+'NS-Anschluss 2022'!$N$12</f>
        <v>379.89</v>
      </c>
    </row>
    <row r="418" spans="1:2">
      <c r="A418">
        <v>416</v>
      </c>
      <c r="B418" s="1162">
        <f>$B$352+'NS-Anschluss 2022'!$N$12</f>
        <v>379.89</v>
      </c>
    </row>
    <row r="419" spans="1:2">
      <c r="A419">
        <v>417</v>
      </c>
      <c r="B419" s="1162">
        <f>$B$352+'NS-Anschluss 2022'!$N$12</f>
        <v>379.89</v>
      </c>
    </row>
    <row r="420" spans="1:2">
      <c r="A420">
        <v>418</v>
      </c>
      <c r="B420" s="1162">
        <f>$B$352+'NS-Anschluss 2022'!$N$12</f>
        <v>379.89</v>
      </c>
    </row>
    <row r="421" spans="1:2">
      <c r="A421">
        <v>419</v>
      </c>
      <c r="B421" s="1162">
        <f>$B$352+'NS-Anschluss 2022'!$N$12</f>
        <v>379.89</v>
      </c>
    </row>
    <row r="422" spans="1:2">
      <c r="A422">
        <v>420</v>
      </c>
      <c r="B422" s="1162">
        <f>$B$352+'NS-Anschluss 2022'!$N$12</f>
        <v>379.89</v>
      </c>
    </row>
    <row r="423" spans="1:2">
      <c r="A423">
        <v>421</v>
      </c>
      <c r="B423" s="1162">
        <f>$B$352+'NS-Anschluss 2022'!$N$12</f>
        <v>379.89</v>
      </c>
    </row>
    <row r="424" spans="1:2">
      <c r="A424">
        <v>422</v>
      </c>
      <c r="B424" s="1162">
        <f>$B$352+'NS-Anschluss 2022'!$N$12</f>
        <v>379.89</v>
      </c>
    </row>
    <row r="425" spans="1:2">
      <c r="A425">
        <v>423</v>
      </c>
      <c r="B425" s="1162">
        <f>$B$352+'NS-Anschluss 2022'!$N$12</f>
        <v>379.89</v>
      </c>
    </row>
    <row r="426" spans="1:2">
      <c r="A426">
        <v>424</v>
      </c>
      <c r="B426" s="1162">
        <f>$B$352+'NS-Anschluss 2022'!$N$12</f>
        <v>379.89</v>
      </c>
    </row>
    <row r="427" spans="1:2">
      <c r="A427">
        <v>425</v>
      </c>
      <c r="B427" s="1162">
        <f>$B$352+'NS-Anschluss 2022'!$N$12</f>
        <v>379.89</v>
      </c>
    </row>
    <row r="428" spans="1:2">
      <c r="A428">
        <v>426</v>
      </c>
      <c r="B428" s="1162">
        <f>$B$352+'NS-Anschluss 2022'!$N$12</f>
        <v>379.89</v>
      </c>
    </row>
    <row r="429" spans="1:2">
      <c r="A429">
        <v>427</v>
      </c>
      <c r="B429" s="1162">
        <f>$B$352+'NS-Anschluss 2022'!$N$12</f>
        <v>379.89</v>
      </c>
    </row>
    <row r="430" spans="1:2">
      <c r="A430">
        <v>428</v>
      </c>
      <c r="B430" s="1162">
        <f>$B$352+'NS-Anschluss 2022'!$N$12</f>
        <v>379.89</v>
      </c>
    </row>
    <row r="431" spans="1:2">
      <c r="A431">
        <v>429</v>
      </c>
      <c r="B431" s="1162">
        <f>$B$352+'NS-Anschluss 2022'!$N$12</f>
        <v>379.89</v>
      </c>
    </row>
    <row r="432" spans="1:2">
      <c r="A432">
        <v>430</v>
      </c>
      <c r="B432" s="1162">
        <f>$B$352+'NS-Anschluss 2022'!$N$12</f>
        <v>379.89</v>
      </c>
    </row>
    <row r="433" spans="1:2">
      <c r="A433">
        <v>431</v>
      </c>
      <c r="B433" s="1162">
        <f>$B$352+'NS-Anschluss 2022'!$N$12</f>
        <v>379.89</v>
      </c>
    </row>
    <row r="434" spans="1:2">
      <c r="A434">
        <v>432</v>
      </c>
      <c r="B434" s="1162">
        <f>$B$352+'NS-Anschluss 2022'!$N$12</f>
        <v>379.89</v>
      </c>
    </row>
    <row r="435" spans="1:2">
      <c r="A435">
        <v>433</v>
      </c>
      <c r="B435" s="1162">
        <f>$B$352+'NS-Anschluss 2022'!$N$12</f>
        <v>379.89</v>
      </c>
    </row>
    <row r="436" spans="1:2">
      <c r="A436">
        <v>434</v>
      </c>
      <c r="B436" s="1162">
        <f>$B$352+'NS-Anschluss 2022'!$N$12</f>
        <v>379.89</v>
      </c>
    </row>
    <row r="437" spans="1:2">
      <c r="A437">
        <v>435</v>
      </c>
      <c r="B437" s="1162">
        <f>$B$352+'NS-Anschluss 2022'!$N$12</f>
        <v>379.89</v>
      </c>
    </row>
    <row r="438" spans="1:2">
      <c r="A438">
        <v>436</v>
      </c>
      <c r="B438" s="1162">
        <f>$B$352+'NS-Anschluss 2022'!$N$12</f>
        <v>379.89</v>
      </c>
    </row>
    <row r="439" spans="1:2">
      <c r="A439">
        <v>437</v>
      </c>
      <c r="B439" s="1162">
        <f>$B$352+'NS-Anschluss 2022'!$N$12</f>
        <v>379.89</v>
      </c>
    </row>
    <row r="440" spans="1:2">
      <c r="A440">
        <v>438</v>
      </c>
      <c r="B440" s="1162">
        <f>$B$352+'NS-Anschluss 2022'!$N$12</f>
        <v>379.89</v>
      </c>
    </row>
    <row r="441" spans="1:2">
      <c r="A441">
        <v>439</v>
      </c>
      <c r="B441" s="1162">
        <f>$B$352+'NS-Anschluss 2022'!$N$12</f>
        <v>379.89</v>
      </c>
    </row>
    <row r="442" spans="1:2">
      <c r="A442">
        <v>440</v>
      </c>
      <c r="B442" s="1162">
        <f>$B$352+'NS-Anschluss 2022'!$N$12</f>
        <v>379.89</v>
      </c>
    </row>
    <row r="443" spans="1:2">
      <c r="A443">
        <v>441</v>
      </c>
      <c r="B443" s="1162">
        <f>$B$352+'NS-Anschluss 2022'!$N$12</f>
        <v>379.89</v>
      </c>
    </row>
    <row r="444" spans="1:2">
      <c r="A444">
        <v>442</v>
      </c>
      <c r="B444" s="1162">
        <f>$B$352+'NS-Anschluss 2022'!$N$12</f>
        <v>379.89</v>
      </c>
    </row>
    <row r="445" spans="1:2">
      <c r="A445">
        <v>443</v>
      </c>
      <c r="B445" s="1162">
        <f>$B$352+'NS-Anschluss 2022'!$N$12</f>
        <v>379.89</v>
      </c>
    </row>
    <row r="446" spans="1:2">
      <c r="A446">
        <v>444</v>
      </c>
      <c r="B446" s="1162">
        <f>$B$352+'NS-Anschluss 2022'!$N$12</f>
        <v>379.89</v>
      </c>
    </row>
    <row r="447" spans="1:2">
      <c r="A447">
        <v>445</v>
      </c>
      <c r="B447" s="1162">
        <f>$B$352+'NS-Anschluss 2022'!$N$12</f>
        <v>379.89</v>
      </c>
    </row>
    <row r="448" spans="1:2">
      <c r="A448">
        <v>446</v>
      </c>
      <c r="B448" s="1162">
        <f>$B$352+'NS-Anschluss 2022'!$N$12</f>
        <v>379.89</v>
      </c>
    </row>
    <row r="449" spans="1:2">
      <c r="A449">
        <v>447</v>
      </c>
      <c r="B449" s="1162">
        <f>$B$352+'NS-Anschluss 2022'!$N$12</f>
        <v>379.89</v>
      </c>
    </row>
    <row r="450" spans="1:2">
      <c r="A450">
        <v>448</v>
      </c>
      <c r="B450" s="1162">
        <f>$B$352+'NS-Anschluss 2022'!$N$12</f>
        <v>379.89</v>
      </c>
    </row>
    <row r="451" spans="1:2">
      <c r="A451">
        <v>449</v>
      </c>
      <c r="B451" s="1162">
        <f>$B$352+'NS-Anschluss 2022'!$N$12</f>
        <v>379.89</v>
      </c>
    </row>
    <row r="452" spans="1:2">
      <c r="A452">
        <v>450</v>
      </c>
      <c r="B452" s="1162">
        <f>$B$352+'NS-Anschluss 2022'!$N$12</f>
        <v>379.89</v>
      </c>
    </row>
    <row r="453" spans="1:2">
      <c r="A453">
        <v>451</v>
      </c>
      <c r="B453" s="1162">
        <f>$B$452+'NS-Anschluss 2022'!$N$12</f>
        <v>474.98</v>
      </c>
    </row>
    <row r="454" spans="1:2">
      <c r="A454">
        <v>452</v>
      </c>
      <c r="B454" s="1162">
        <f>$B$452+'NS-Anschluss 2022'!$N$12</f>
        <v>474.98</v>
      </c>
    </row>
    <row r="455" spans="1:2">
      <c r="A455">
        <v>453</v>
      </c>
      <c r="B455" s="1162">
        <f>$B$452+'NS-Anschluss 2022'!$N$12</f>
        <v>474.98</v>
      </c>
    </row>
    <row r="456" spans="1:2">
      <c r="A456">
        <v>454</v>
      </c>
      <c r="B456" s="1162">
        <f>$B$452+'NS-Anschluss 2022'!$N$12</f>
        <v>474.98</v>
      </c>
    </row>
    <row r="457" spans="1:2">
      <c r="A457">
        <v>455</v>
      </c>
      <c r="B457" s="1162">
        <f>$B$452+'NS-Anschluss 2022'!$N$12</f>
        <v>474.98</v>
      </c>
    </row>
    <row r="458" spans="1:2">
      <c r="A458">
        <v>456</v>
      </c>
      <c r="B458" s="1162">
        <f>$B$452+'NS-Anschluss 2022'!$N$12</f>
        <v>474.98</v>
      </c>
    </row>
    <row r="459" spans="1:2">
      <c r="A459">
        <v>457</v>
      </c>
      <c r="B459" s="1162">
        <f>$B$452+'NS-Anschluss 2022'!$N$12</f>
        <v>474.98</v>
      </c>
    </row>
    <row r="460" spans="1:2">
      <c r="A460">
        <v>458</v>
      </c>
      <c r="B460" s="1162">
        <f>$B$452+'NS-Anschluss 2022'!$N$12</f>
        <v>474.98</v>
      </c>
    </row>
    <row r="461" spans="1:2">
      <c r="A461">
        <v>459</v>
      </c>
      <c r="B461" s="1162">
        <f>$B$452+'NS-Anschluss 2022'!$N$12</f>
        <v>474.98</v>
      </c>
    </row>
    <row r="462" spans="1:2">
      <c r="A462">
        <v>460</v>
      </c>
      <c r="B462" s="1162">
        <f>$B$452+'NS-Anschluss 2022'!$N$12</f>
        <v>474.98</v>
      </c>
    </row>
    <row r="463" spans="1:2">
      <c r="A463">
        <v>461</v>
      </c>
      <c r="B463" s="1162">
        <f>$B$452+'NS-Anschluss 2022'!$N$12</f>
        <v>474.98</v>
      </c>
    </row>
    <row r="464" spans="1:2">
      <c r="A464">
        <v>462</v>
      </c>
      <c r="B464" s="1162">
        <f>$B$452+'NS-Anschluss 2022'!$N$12</f>
        <v>474.98</v>
      </c>
    </row>
    <row r="465" spans="1:2">
      <c r="A465">
        <v>463</v>
      </c>
      <c r="B465" s="1162">
        <f>$B$452+'NS-Anschluss 2022'!$N$12</f>
        <v>474.98</v>
      </c>
    </row>
    <row r="466" spans="1:2">
      <c r="A466">
        <v>464</v>
      </c>
      <c r="B466" s="1162">
        <f>$B$452+'NS-Anschluss 2022'!$N$12</f>
        <v>474.98</v>
      </c>
    </row>
    <row r="467" spans="1:2">
      <c r="A467">
        <v>465</v>
      </c>
      <c r="B467" s="1162">
        <f>$B$452+'NS-Anschluss 2022'!$N$12</f>
        <v>474.98</v>
      </c>
    </row>
    <row r="468" spans="1:2">
      <c r="A468">
        <v>466</v>
      </c>
      <c r="B468" s="1162">
        <f>$B$452+'NS-Anschluss 2022'!$N$12</f>
        <v>474.98</v>
      </c>
    </row>
    <row r="469" spans="1:2">
      <c r="A469">
        <v>467</v>
      </c>
      <c r="B469" s="1162">
        <f>$B$452+'NS-Anschluss 2022'!$N$12</f>
        <v>474.98</v>
      </c>
    </row>
    <row r="470" spans="1:2">
      <c r="A470">
        <v>468</v>
      </c>
      <c r="B470" s="1162">
        <f>$B$452+'NS-Anschluss 2022'!$N$12</f>
        <v>474.98</v>
      </c>
    </row>
    <row r="471" spans="1:2">
      <c r="A471">
        <v>469</v>
      </c>
      <c r="B471" s="1162">
        <f>$B$452+'NS-Anschluss 2022'!$N$12</f>
        <v>474.98</v>
      </c>
    </row>
    <row r="472" spans="1:2">
      <c r="A472">
        <v>470</v>
      </c>
      <c r="B472" s="1162">
        <f>$B$452+'NS-Anschluss 2022'!$N$12</f>
        <v>474.98</v>
      </c>
    </row>
    <row r="473" spans="1:2">
      <c r="A473">
        <v>471</v>
      </c>
      <c r="B473" s="1162">
        <f>$B$452+'NS-Anschluss 2022'!$N$12</f>
        <v>474.98</v>
      </c>
    </row>
    <row r="474" spans="1:2">
      <c r="A474">
        <v>472</v>
      </c>
      <c r="B474" s="1162">
        <f>$B$452+'NS-Anschluss 2022'!$N$12</f>
        <v>474.98</v>
      </c>
    </row>
    <row r="475" spans="1:2">
      <c r="A475">
        <v>473</v>
      </c>
      <c r="B475" s="1162">
        <f>$B$452+'NS-Anschluss 2022'!$N$12</f>
        <v>474.98</v>
      </c>
    </row>
    <row r="476" spans="1:2">
      <c r="A476">
        <v>474</v>
      </c>
      <c r="B476" s="1162">
        <f>$B$452+'NS-Anschluss 2022'!$N$12</f>
        <v>474.98</v>
      </c>
    </row>
    <row r="477" spans="1:2">
      <c r="A477">
        <v>475</v>
      </c>
      <c r="B477" s="1162">
        <f>$B$452+'NS-Anschluss 2022'!$N$12</f>
        <v>474.98</v>
      </c>
    </row>
    <row r="478" spans="1:2">
      <c r="A478">
        <v>476</v>
      </c>
      <c r="B478" s="1162">
        <f>$B$452+'NS-Anschluss 2022'!$N$12</f>
        <v>474.98</v>
      </c>
    </row>
    <row r="479" spans="1:2">
      <c r="A479">
        <v>477</v>
      </c>
      <c r="B479" s="1162">
        <f>$B$452+'NS-Anschluss 2022'!$N$12</f>
        <v>474.98</v>
      </c>
    </row>
    <row r="480" spans="1:2">
      <c r="A480">
        <v>478</v>
      </c>
      <c r="B480" s="1162">
        <f>$B$452+'NS-Anschluss 2022'!$N$12</f>
        <v>474.98</v>
      </c>
    </row>
    <row r="481" spans="1:2">
      <c r="A481">
        <v>479</v>
      </c>
      <c r="B481" s="1162">
        <f>$B$452+'NS-Anschluss 2022'!$N$12</f>
        <v>474.98</v>
      </c>
    </row>
    <row r="482" spans="1:2">
      <c r="A482">
        <v>480</v>
      </c>
      <c r="B482" s="1162">
        <f>$B$452+'NS-Anschluss 2022'!$N$12</f>
        <v>474.98</v>
      </c>
    </row>
    <row r="483" spans="1:2">
      <c r="A483">
        <v>481</v>
      </c>
      <c r="B483" s="1162">
        <f>$B$452+'NS-Anschluss 2022'!$N$12</f>
        <v>474.98</v>
      </c>
    </row>
    <row r="484" spans="1:2">
      <c r="A484">
        <v>482</v>
      </c>
      <c r="B484" s="1162">
        <f>$B$452+'NS-Anschluss 2022'!$N$12</f>
        <v>474.98</v>
      </c>
    </row>
    <row r="485" spans="1:2">
      <c r="A485">
        <v>483</v>
      </c>
      <c r="B485" s="1162">
        <f>$B$452+'NS-Anschluss 2022'!$N$12</f>
        <v>474.98</v>
      </c>
    </row>
    <row r="486" spans="1:2">
      <c r="A486">
        <v>484</v>
      </c>
      <c r="B486" s="1162">
        <f>$B$452+'NS-Anschluss 2022'!$N$12</f>
        <v>474.98</v>
      </c>
    </row>
    <row r="487" spans="1:2">
      <c r="A487">
        <v>485</v>
      </c>
      <c r="B487" s="1162">
        <f>$B$452+'NS-Anschluss 2022'!$N$12</f>
        <v>474.98</v>
      </c>
    </row>
    <row r="488" spans="1:2">
      <c r="A488">
        <v>486</v>
      </c>
      <c r="B488" s="1162">
        <f>$B$452+'NS-Anschluss 2022'!$N$12</f>
        <v>474.98</v>
      </c>
    </row>
    <row r="489" spans="1:2">
      <c r="A489">
        <v>487</v>
      </c>
      <c r="B489" s="1162">
        <f>$B$452+'NS-Anschluss 2022'!$N$12</f>
        <v>474.98</v>
      </c>
    </row>
    <row r="490" spans="1:2">
      <c r="A490">
        <v>488</v>
      </c>
      <c r="B490" s="1162">
        <f>$B$452+'NS-Anschluss 2022'!$N$12</f>
        <v>474.98</v>
      </c>
    </row>
    <row r="491" spans="1:2">
      <c r="A491">
        <v>489</v>
      </c>
      <c r="B491" s="1162">
        <f>$B$452+'NS-Anschluss 2022'!$N$12</f>
        <v>474.98</v>
      </c>
    </row>
    <row r="492" spans="1:2">
      <c r="A492">
        <v>490</v>
      </c>
      <c r="B492" s="1162">
        <f>$B$452+'NS-Anschluss 2022'!$N$12</f>
        <v>474.98</v>
      </c>
    </row>
    <row r="493" spans="1:2">
      <c r="A493">
        <v>491</v>
      </c>
      <c r="B493" s="1162">
        <f>$B$452+'NS-Anschluss 2022'!$N$12</f>
        <v>474.98</v>
      </c>
    </row>
    <row r="494" spans="1:2">
      <c r="A494">
        <v>492</v>
      </c>
      <c r="B494" s="1162">
        <f>$B$452+'NS-Anschluss 2022'!$N$12</f>
        <v>474.98</v>
      </c>
    </row>
    <row r="495" spans="1:2">
      <c r="A495">
        <v>493</v>
      </c>
      <c r="B495" s="1162">
        <f>$B$452+'NS-Anschluss 2022'!$N$12</f>
        <v>474.98</v>
      </c>
    </row>
    <row r="496" spans="1:2">
      <c r="A496">
        <v>494</v>
      </c>
      <c r="B496" s="1162">
        <f>$B$452+'NS-Anschluss 2022'!$N$12</f>
        <v>474.98</v>
      </c>
    </row>
    <row r="497" spans="1:2">
      <c r="A497">
        <v>495</v>
      </c>
      <c r="B497" s="1162">
        <f>$B$452+'NS-Anschluss 2022'!$N$12</f>
        <v>474.98</v>
      </c>
    </row>
    <row r="498" spans="1:2">
      <c r="A498">
        <v>496</v>
      </c>
      <c r="B498" s="1162">
        <f>$B$452+'NS-Anschluss 2022'!$N$12</f>
        <v>474.98</v>
      </c>
    </row>
    <row r="499" spans="1:2">
      <c r="A499">
        <v>497</v>
      </c>
      <c r="B499" s="1162">
        <f>$B$452+'NS-Anschluss 2022'!$N$12</f>
        <v>474.98</v>
      </c>
    </row>
    <row r="500" spans="1:2">
      <c r="A500">
        <v>498</v>
      </c>
      <c r="B500" s="1162">
        <f>$B$452+'NS-Anschluss 2022'!$N$12</f>
        <v>474.98</v>
      </c>
    </row>
    <row r="501" spans="1:2">
      <c r="A501">
        <v>499</v>
      </c>
      <c r="B501" s="1162">
        <f>$B$452+'NS-Anschluss 2022'!$N$12</f>
        <v>474.98</v>
      </c>
    </row>
    <row r="502" spans="1:2">
      <c r="A502">
        <v>500</v>
      </c>
      <c r="B502" s="1162">
        <f>$B$452+'NS-Anschluss 2022'!$N$12</f>
        <v>474.98</v>
      </c>
    </row>
    <row r="503" spans="1:2">
      <c r="A503">
        <v>501</v>
      </c>
      <c r="B503" s="1162">
        <f>$B$452+'NS-Anschluss 2022'!$N$12</f>
        <v>474.98</v>
      </c>
    </row>
    <row r="504" spans="1:2">
      <c r="A504">
        <v>502</v>
      </c>
      <c r="B504" s="1162">
        <f>$B$452+'NS-Anschluss 2022'!$N$12</f>
        <v>474.98</v>
      </c>
    </row>
    <row r="505" spans="1:2">
      <c r="A505">
        <v>503</v>
      </c>
      <c r="B505" s="1162">
        <f>$B$452+'NS-Anschluss 2022'!$N$12</f>
        <v>474.98</v>
      </c>
    </row>
    <row r="506" spans="1:2">
      <c r="A506">
        <v>504</v>
      </c>
      <c r="B506" s="1162">
        <f>$B$452+'NS-Anschluss 2022'!$N$12</f>
        <v>474.98</v>
      </c>
    </row>
    <row r="507" spans="1:2">
      <c r="A507">
        <v>505</v>
      </c>
      <c r="B507" s="1162">
        <f>$B$452+'NS-Anschluss 2022'!$N$12</f>
        <v>474.98</v>
      </c>
    </row>
    <row r="508" spans="1:2">
      <c r="A508">
        <v>506</v>
      </c>
      <c r="B508" s="1162">
        <f>$B$452+'NS-Anschluss 2022'!$N$12</f>
        <v>474.98</v>
      </c>
    </row>
    <row r="509" spans="1:2">
      <c r="A509">
        <v>507</v>
      </c>
      <c r="B509" s="1162">
        <f>$B$452+'NS-Anschluss 2022'!$N$12</f>
        <v>474.98</v>
      </c>
    </row>
    <row r="510" spans="1:2">
      <c r="A510">
        <v>508</v>
      </c>
      <c r="B510" s="1162">
        <f>$B$452+'NS-Anschluss 2022'!$N$12</f>
        <v>474.98</v>
      </c>
    </row>
    <row r="511" spans="1:2">
      <c r="A511">
        <v>509</v>
      </c>
      <c r="B511" s="1162">
        <f>$B$452+'NS-Anschluss 2022'!$N$12</f>
        <v>474.98</v>
      </c>
    </row>
    <row r="512" spans="1:2">
      <c r="A512">
        <v>510</v>
      </c>
      <c r="B512" s="1162">
        <f>$B$452+'NS-Anschluss 2022'!$N$12</f>
        <v>474.98</v>
      </c>
    </row>
    <row r="513" spans="1:2">
      <c r="A513">
        <v>511</v>
      </c>
      <c r="B513" s="1162">
        <f>$B$452+'NS-Anschluss 2022'!$N$12</f>
        <v>474.98</v>
      </c>
    </row>
    <row r="514" spans="1:2">
      <c r="A514">
        <v>512</v>
      </c>
      <c r="B514" s="1162">
        <f>$B$452+'NS-Anschluss 2022'!$N$12</f>
        <v>474.98</v>
      </c>
    </row>
    <row r="515" spans="1:2">
      <c r="A515">
        <v>513</v>
      </c>
      <c r="B515" s="1162">
        <f>$B$452+'NS-Anschluss 2022'!$N$12</f>
        <v>474.98</v>
      </c>
    </row>
    <row r="516" spans="1:2">
      <c r="A516">
        <v>514</v>
      </c>
      <c r="B516" s="1162">
        <f>$B$452+'NS-Anschluss 2022'!$N$12</f>
        <v>474.98</v>
      </c>
    </row>
    <row r="517" spans="1:2">
      <c r="A517">
        <v>515</v>
      </c>
      <c r="B517" s="1162">
        <f>$B$452+'NS-Anschluss 2022'!$N$12</f>
        <v>474.98</v>
      </c>
    </row>
    <row r="518" spans="1:2">
      <c r="A518">
        <v>516</v>
      </c>
      <c r="B518" s="1162">
        <f>$B$452+'NS-Anschluss 2022'!$N$12</f>
        <v>474.98</v>
      </c>
    </row>
    <row r="519" spans="1:2">
      <c r="A519">
        <v>517</v>
      </c>
      <c r="B519" s="1162">
        <f>$B$452+'NS-Anschluss 2022'!$N$12</f>
        <v>474.98</v>
      </c>
    </row>
    <row r="520" spans="1:2">
      <c r="A520">
        <v>518</v>
      </c>
      <c r="B520" s="1162">
        <f>$B$452+'NS-Anschluss 2022'!$N$12</f>
        <v>474.98</v>
      </c>
    </row>
    <row r="521" spans="1:2">
      <c r="A521">
        <v>519</v>
      </c>
      <c r="B521" s="1162">
        <f>$B$452+'NS-Anschluss 2022'!$N$12</f>
        <v>474.98</v>
      </c>
    </row>
    <row r="522" spans="1:2">
      <c r="A522">
        <v>520</v>
      </c>
      <c r="B522" s="1162">
        <f>$B$452+'NS-Anschluss 2022'!$N$12</f>
        <v>474.98</v>
      </c>
    </row>
    <row r="523" spans="1:2">
      <c r="A523">
        <v>521</v>
      </c>
      <c r="B523" s="1162">
        <f>$B$452+'NS-Anschluss 2022'!$N$12</f>
        <v>474.98</v>
      </c>
    </row>
    <row r="524" spans="1:2">
      <c r="A524">
        <v>522</v>
      </c>
      <c r="B524" s="1162">
        <f>$B$452+'NS-Anschluss 2022'!$N$12</f>
        <v>474.98</v>
      </c>
    </row>
    <row r="525" spans="1:2">
      <c r="A525">
        <v>523</v>
      </c>
      <c r="B525" s="1162">
        <f>$B$452+'NS-Anschluss 2022'!$N$12</f>
        <v>474.98</v>
      </c>
    </row>
    <row r="526" spans="1:2">
      <c r="A526">
        <v>524</v>
      </c>
      <c r="B526" s="1162">
        <f>$B$452+'NS-Anschluss 2022'!$N$12</f>
        <v>474.98</v>
      </c>
    </row>
    <row r="527" spans="1:2">
      <c r="A527">
        <v>525</v>
      </c>
      <c r="B527" s="1162">
        <f>$B$452+'NS-Anschluss 2022'!$N$12</f>
        <v>474.98</v>
      </c>
    </row>
    <row r="528" spans="1:2">
      <c r="A528">
        <v>526</v>
      </c>
      <c r="B528" s="1162">
        <f>$B$452+'NS-Anschluss 2022'!$N$12</f>
        <v>474.98</v>
      </c>
    </row>
    <row r="529" spans="1:2">
      <c r="A529">
        <v>527</v>
      </c>
      <c r="B529" s="1162">
        <f>$B$452+'NS-Anschluss 2022'!$N$12</f>
        <v>474.98</v>
      </c>
    </row>
    <row r="530" spans="1:2">
      <c r="A530">
        <v>528</v>
      </c>
      <c r="B530" s="1162">
        <f>$B$452+'NS-Anschluss 2022'!$N$12</f>
        <v>474.98</v>
      </c>
    </row>
    <row r="531" spans="1:2">
      <c r="A531">
        <v>529</v>
      </c>
      <c r="B531" s="1162">
        <f>$B$452+'NS-Anschluss 2022'!$N$12</f>
        <v>474.98</v>
      </c>
    </row>
    <row r="532" spans="1:2">
      <c r="A532">
        <v>530</v>
      </c>
      <c r="B532" s="1162">
        <f>$B$452+'NS-Anschluss 2022'!$N$12</f>
        <v>474.98</v>
      </c>
    </row>
    <row r="533" spans="1:2">
      <c r="A533">
        <v>531</v>
      </c>
      <c r="B533" s="1162">
        <f>$B$452+'NS-Anschluss 2022'!$N$12</f>
        <v>474.98</v>
      </c>
    </row>
    <row r="534" spans="1:2">
      <c r="A534">
        <v>532</v>
      </c>
      <c r="B534" s="1162">
        <f>$B$452+'NS-Anschluss 2022'!$N$12</f>
        <v>474.98</v>
      </c>
    </row>
    <row r="535" spans="1:2">
      <c r="A535">
        <v>533</v>
      </c>
      <c r="B535" s="1162">
        <f>$B$452+'NS-Anschluss 2022'!$N$12</f>
        <v>474.98</v>
      </c>
    </row>
    <row r="536" spans="1:2">
      <c r="A536">
        <v>534</v>
      </c>
      <c r="B536" s="1162">
        <f>$B$452+'NS-Anschluss 2022'!$N$12</f>
        <v>474.98</v>
      </c>
    </row>
    <row r="537" spans="1:2">
      <c r="A537">
        <v>535</v>
      </c>
      <c r="B537" s="1162">
        <f>$B$452+'NS-Anschluss 2022'!$N$12</f>
        <v>474.98</v>
      </c>
    </row>
    <row r="538" spans="1:2">
      <c r="A538">
        <v>536</v>
      </c>
      <c r="B538" s="1162">
        <f>$B$452+'NS-Anschluss 2022'!$N$12</f>
        <v>474.98</v>
      </c>
    </row>
    <row r="539" spans="1:2">
      <c r="A539">
        <v>537</v>
      </c>
      <c r="B539" s="1162">
        <f>$B$452+'NS-Anschluss 2022'!$N$12</f>
        <v>474.98</v>
      </c>
    </row>
    <row r="540" spans="1:2">
      <c r="A540">
        <v>538</v>
      </c>
      <c r="B540" s="1162">
        <f>$B$452+'NS-Anschluss 2022'!$N$12</f>
        <v>474.98</v>
      </c>
    </row>
    <row r="541" spans="1:2">
      <c r="A541">
        <v>539</v>
      </c>
      <c r="B541" s="1162">
        <f>$B$452+'NS-Anschluss 2022'!$N$12</f>
        <v>474.98</v>
      </c>
    </row>
    <row r="542" spans="1:2">
      <c r="A542">
        <v>540</v>
      </c>
      <c r="B542" s="1162">
        <f>$B$452+'NS-Anschluss 2022'!$N$12</f>
        <v>474.98</v>
      </c>
    </row>
    <row r="543" spans="1:2">
      <c r="A543">
        <v>541</v>
      </c>
      <c r="B543" s="1162">
        <f>$B$452+'NS-Anschluss 2022'!$N$12</f>
        <v>474.98</v>
      </c>
    </row>
    <row r="544" spans="1:2">
      <c r="A544">
        <v>542</v>
      </c>
      <c r="B544" s="1162">
        <f>$B$452+'NS-Anschluss 2022'!$N$12</f>
        <v>474.98</v>
      </c>
    </row>
    <row r="545" spans="1:2">
      <c r="A545">
        <v>543</v>
      </c>
      <c r="B545" s="1162">
        <f>$B$452+'NS-Anschluss 2022'!$N$12</f>
        <v>474.98</v>
      </c>
    </row>
    <row r="546" spans="1:2">
      <c r="A546">
        <v>544</v>
      </c>
      <c r="B546" s="1162">
        <f>$B$452+'NS-Anschluss 2022'!$N$12</f>
        <v>474.98</v>
      </c>
    </row>
    <row r="547" spans="1:2">
      <c r="A547">
        <v>545</v>
      </c>
      <c r="B547" s="1162">
        <f>$B$452+'NS-Anschluss 2022'!$N$12</f>
        <v>474.98</v>
      </c>
    </row>
    <row r="548" spans="1:2">
      <c r="A548">
        <v>546</v>
      </c>
      <c r="B548" s="1162">
        <f>$B$452+'NS-Anschluss 2022'!$N$12</f>
        <v>474.98</v>
      </c>
    </row>
    <row r="549" spans="1:2">
      <c r="A549">
        <v>547</v>
      </c>
      <c r="B549" s="1162">
        <f>$B$452+'NS-Anschluss 2022'!$N$12</f>
        <v>474.98</v>
      </c>
    </row>
    <row r="550" spans="1:2">
      <c r="A550">
        <v>548</v>
      </c>
      <c r="B550" s="1162">
        <f>$B$452+'NS-Anschluss 2022'!$N$12</f>
        <v>474.98</v>
      </c>
    </row>
    <row r="551" spans="1:2">
      <c r="A551">
        <v>549</v>
      </c>
      <c r="B551" s="1162">
        <f>$B$452+'NS-Anschluss 2022'!$N$12</f>
        <v>474.98</v>
      </c>
    </row>
    <row r="552" spans="1:2">
      <c r="A552">
        <v>550</v>
      </c>
      <c r="B552" s="1162">
        <f>$B$452+'NS-Anschluss 2022'!$N$12</f>
        <v>474.98</v>
      </c>
    </row>
    <row r="553" spans="1:2">
      <c r="A553">
        <v>551</v>
      </c>
      <c r="B553" s="1162">
        <f>$B$552+'NS-Anschluss 2022'!$N$12</f>
        <v>570.07000000000005</v>
      </c>
    </row>
    <row r="554" spans="1:2">
      <c r="A554">
        <v>552</v>
      </c>
      <c r="B554" s="1162">
        <f>$B$552+'NS-Anschluss 2022'!$N$12</f>
        <v>570.07000000000005</v>
      </c>
    </row>
    <row r="555" spans="1:2">
      <c r="A555">
        <v>553</v>
      </c>
      <c r="B555" s="1162">
        <f>$B$552+'NS-Anschluss 2022'!$N$12</f>
        <v>570.07000000000005</v>
      </c>
    </row>
    <row r="556" spans="1:2">
      <c r="A556">
        <v>554</v>
      </c>
      <c r="B556" s="1162">
        <f>$B$552+'NS-Anschluss 2022'!$N$12</f>
        <v>570.07000000000005</v>
      </c>
    </row>
    <row r="557" spans="1:2">
      <c r="A557">
        <v>555</v>
      </c>
      <c r="B557" s="1162">
        <f>$B$552+'NS-Anschluss 2022'!$N$12</f>
        <v>570.07000000000005</v>
      </c>
    </row>
    <row r="558" spans="1:2">
      <c r="A558">
        <v>556</v>
      </c>
      <c r="B558" s="1162">
        <f>$B$552+'NS-Anschluss 2022'!$N$12</f>
        <v>570.07000000000005</v>
      </c>
    </row>
    <row r="559" spans="1:2">
      <c r="A559">
        <v>557</v>
      </c>
      <c r="B559" s="1162">
        <f>$B$552+'NS-Anschluss 2022'!$N$12</f>
        <v>570.07000000000005</v>
      </c>
    </row>
    <row r="560" spans="1:2">
      <c r="A560">
        <v>558</v>
      </c>
      <c r="B560" s="1162">
        <f>$B$552+'NS-Anschluss 2022'!$N$12</f>
        <v>570.07000000000005</v>
      </c>
    </row>
    <row r="561" spans="1:2">
      <c r="A561">
        <v>559</v>
      </c>
      <c r="B561" s="1162">
        <f>$B$552+'NS-Anschluss 2022'!$N$12</f>
        <v>570.07000000000005</v>
      </c>
    </row>
    <row r="562" spans="1:2">
      <c r="A562">
        <v>560</v>
      </c>
      <c r="B562" s="1162">
        <f>$B$552+'NS-Anschluss 2022'!$N$12</f>
        <v>570.07000000000005</v>
      </c>
    </row>
    <row r="563" spans="1:2">
      <c r="A563">
        <v>561</v>
      </c>
      <c r="B563" s="1162">
        <f>$B$552+'NS-Anschluss 2022'!$N$12</f>
        <v>570.07000000000005</v>
      </c>
    </row>
    <row r="564" spans="1:2">
      <c r="A564">
        <v>562</v>
      </c>
      <c r="B564" s="1162">
        <f>$B$552+'NS-Anschluss 2022'!$N$12</f>
        <v>570.07000000000005</v>
      </c>
    </row>
    <row r="565" spans="1:2">
      <c r="A565">
        <v>563</v>
      </c>
      <c r="B565" s="1162">
        <f>$B$552+'NS-Anschluss 2022'!$N$12</f>
        <v>570.07000000000005</v>
      </c>
    </row>
    <row r="566" spans="1:2">
      <c r="A566">
        <v>564</v>
      </c>
      <c r="B566" s="1162">
        <f>$B$552+'NS-Anschluss 2022'!$N$12</f>
        <v>570.07000000000005</v>
      </c>
    </row>
    <row r="567" spans="1:2">
      <c r="A567">
        <v>565</v>
      </c>
      <c r="B567" s="1162">
        <f>$B$552+'NS-Anschluss 2022'!$N$12</f>
        <v>570.07000000000005</v>
      </c>
    </row>
    <row r="568" spans="1:2">
      <c r="A568">
        <v>566</v>
      </c>
      <c r="B568" s="1162">
        <f>$B$552+'NS-Anschluss 2022'!$N$12</f>
        <v>570.07000000000005</v>
      </c>
    </row>
    <row r="569" spans="1:2">
      <c r="A569">
        <v>567</v>
      </c>
      <c r="B569" s="1162">
        <f>$B$552+'NS-Anschluss 2022'!$N$12</f>
        <v>570.07000000000005</v>
      </c>
    </row>
    <row r="570" spans="1:2">
      <c r="A570">
        <v>568</v>
      </c>
      <c r="B570" s="1162">
        <f>$B$552+'NS-Anschluss 2022'!$N$12</f>
        <v>570.07000000000005</v>
      </c>
    </row>
    <row r="571" spans="1:2">
      <c r="A571">
        <v>569</v>
      </c>
      <c r="B571" s="1162">
        <f>$B$552+'NS-Anschluss 2022'!$N$12</f>
        <v>570.07000000000005</v>
      </c>
    </row>
    <row r="572" spans="1:2">
      <c r="A572">
        <v>570</v>
      </c>
      <c r="B572" s="1162">
        <f>$B$552+'NS-Anschluss 2022'!$N$12</f>
        <v>570.07000000000005</v>
      </c>
    </row>
    <row r="573" spans="1:2">
      <c r="A573">
        <v>571</v>
      </c>
      <c r="B573" s="1162">
        <f>$B$552+'NS-Anschluss 2022'!$N$12</f>
        <v>570.07000000000005</v>
      </c>
    </row>
    <row r="574" spans="1:2">
      <c r="A574">
        <v>572</v>
      </c>
      <c r="B574" s="1162">
        <f>$B$552+'NS-Anschluss 2022'!$N$12</f>
        <v>570.07000000000005</v>
      </c>
    </row>
    <row r="575" spans="1:2">
      <c r="A575">
        <v>573</v>
      </c>
      <c r="B575" s="1162">
        <f>$B$552+'NS-Anschluss 2022'!$N$12</f>
        <v>570.07000000000005</v>
      </c>
    </row>
    <row r="576" spans="1:2">
      <c r="A576">
        <v>574</v>
      </c>
      <c r="B576" s="1162">
        <f>$B$552+'NS-Anschluss 2022'!$N$12</f>
        <v>570.07000000000005</v>
      </c>
    </row>
    <row r="577" spans="1:2">
      <c r="A577">
        <v>575</v>
      </c>
      <c r="B577" s="1162">
        <f>$B$552+'NS-Anschluss 2022'!$N$12</f>
        <v>570.07000000000005</v>
      </c>
    </row>
    <row r="578" spans="1:2">
      <c r="A578">
        <v>576</v>
      </c>
      <c r="B578" s="1162">
        <f>$B$552+'NS-Anschluss 2022'!$N$12</f>
        <v>570.07000000000005</v>
      </c>
    </row>
    <row r="579" spans="1:2">
      <c r="A579">
        <v>577</v>
      </c>
      <c r="B579" s="1162">
        <f>$B$552+'NS-Anschluss 2022'!$N$12</f>
        <v>570.07000000000005</v>
      </c>
    </row>
    <row r="580" spans="1:2">
      <c r="A580">
        <v>578</v>
      </c>
      <c r="B580" s="1162">
        <f>$B$552+'NS-Anschluss 2022'!$N$12</f>
        <v>570.07000000000005</v>
      </c>
    </row>
    <row r="581" spans="1:2">
      <c r="A581">
        <v>579</v>
      </c>
      <c r="B581" s="1162">
        <f>$B$552+'NS-Anschluss 2022'!$N$12</f>
        <v>570.07000000000005</v>
      </c>
    </row>
    <row r="582" spans="1:2">
      <c r="A582">
        <v>580</v>
      </c>
      <c r="B582" s="1162">
        <f>$B$552+'NS-Anschluss 2022'!$N$12</f>
        <v>570.07000000000005</v>
      </c>
    </row>
    <row r="583" spans="1:2">
      <c r="A583">
        <v>581</v>
      </c>
      <c r="B583" s="1162">
        <f>$B$552+'NS-Anschluss 2022'!$N$12</f>
        <v>570.07000000000005</v>
      </c>
    </row>
    <row r="584" spans="1:2">
      <c r="A584">
        <v>582</v>
      </c>
      <c r="B584" s="1162">
        <f>$B$552+'NS-Anschluss 2022'!$N$12</f>
        <v>570.07000000000005</v>
      </c>
    </row>
    <row r="585" spans="1:2">
      <c r="A585">
        <v>583</v>
      </c>
      <c r="B585" s="1162">
        <f>$B$552+'NS-Anschluss 2022'!$N$12</f>
        <v>570.07000000000005</v>
      </c>
    </row>
    <row r="586" spans="1:2">
      <c r="A586">
        <v>584</v>
      </c>
      <c r="B586" s="1162">
        <f>$B$552+'NS-Anschluss 2022'!$N$12</f>
        <v>570.07000000000005</v>
      </c>
    </row>
    <row r="587" spans="1:2">
      <c r="A587">
        <v>585</v>
      </c>
      <c r="B587" s="1162">
        <f>$B$552+'NS-Anschluss 2022'!$N$12</f>
        <v>570.07000000000005</v>
      </c>
    </row>
    <row r="588" spans="1:2">
      <c r="A588">
        <v>586</v>
      </c>
      <c r="B588" s="1162">
        <f>$B$552+'NS-Anschluss 2022'!$N$12</f>
        <v>570.07000000000005</v>
      </c>
    </row>
    <row r="589" spans="1:2">
      <c r="A589">
        <v>587</v>
      </c>
      <c r="B589" s="1162">
        <f>$B$552+'NS-Anschluss 2022'!$N$12</f>
        <v>570.07000000000005</v>
      </c>
    </row>
    <row r="590" spans="1:2">
      <c r="A590">
        <v>588</v>
      </c>
      <c r="B590" s="1162">
        <f>$B$552+'NS-Anschluss 2022'!$N$12</f>
        <v>570.07000000000005</v>
      </c>
    </row>
    <row r="591" spans="1:2">
      <c r="A591">
        <v>589</v>
      </c>
      <c r="B591" s="1162">
        <f>$B$552+'NS-Anschluss 2022'!$N$12</f>
        <v>570.07000000000005</v>
      </c>
    </row>
    <row r="592" spans="1:2">
      <c r="A592">
        <v>590</v>
      </c>
      <c r="B592" s="1162">
        <f>$B$552+'NS-Anschluss 2022'!$N$12</f>
        <v>570.07000000000005</v>
      </c>
    </row>
    <row r="593" spans="1:2">
      <c r="A593">
        <v>591</v>
      </c>
      <c r="B593" s="1162">
        <f>$B$552+'NS-Anschluss 2022'!$N$12</f>
        <v>570.07000000000005</v>
      </c>
    </row>
    <row r="594" spans="1:2">
      <c r="A594">
        <v>592</v>
      </c>
      <c r="B594" s="1162">
        <f>$B$552+'NS-Anschluss 2022'!$N$12</f>
        <v>570.07000000000005</v>
      </c>
    </row>
    <row r="595" spans="1:2">
      <c r="A595">
        <v>593</v>
      </c>
      <c r="B595" s="1162">
        <f>$B$552+'NS-Anschluss 2022'!$N$12</f>
        <v>570.07000000000005</v>
      </c>
    </row>
    <row r="596" spans="1:2">
      <c r="A596">
        <v>594</v>
      </c>
      <c r="B596" s="1162">
        <f>$B$552+'NS-Anschluss 2022'!$N$12</f>
        <v>570.07000000000005</v>
      </c>
    </row>
    <row r="597" spans="1:2">
      <c r="A597">
        <v>595</v>
      </c>
      <c r="B597" s="1162">
        <f>$B$552+'NS-Anschluss 2022'!$N$12</f>
        <v>570.07000000000005</v>
      </c>
    </row>
    <row r="598" spans="1:2">
      <c r="A598">
        <v>596</v>
      </c>
      <c r="B598" s="1162">
        <f>$B$552+'NS-Anschluss 2022'!$N$12</f>
        <v>570.07000000000005</v>
      </c>
    </row>
    <row r="599" spans="1:2">
      <c r="A599">
        <v>597</v>
      </c>
      <c r="B599" s="1162">
        <f>$B$552+'NS-Anschluss 2022'!$N$12</f>
        <v>570.07000000000005</v>
      </c>
    </row>
    <row r="600" spans="1:2">
      <c r="A600">
        <v>598</v>
      </c>
      <c r="B600" s="1162">
        <f>$B$552+'NS-Anschluss 2022'!$N$12</f>
        <v>570.07000000000005</v>
      </c>
    </row>
    <row r="601" spans="1:2">
      <c r="A601">
        <v>599</v>
      </c>
      <c r="B601" s="1162">
        <f>$B$552+'NS-Anschluss 2022'!$N$12</f>
        <v>570.07000000000005</v>
      </c>
    </row>
    <row r="602" spans="1:2">
      <c r="A602">
        <v>600</v>
      </c>
      <c r="B602" s="1162">
        <f>$B$552+'NS-Anschluss 2022'!$N$12</f>
        <v>570.07000000000005</v>
      </c>
    </row>
    <row r="603" spans="1:2">
      <c r="A603">
        <v>601</v>
      </c>
      <c r="B603" s="1162">
        <f>$B$552+'NS-Anschluss 2022'!$N$12</f>
        <v>570.07000000000005</v>
      </c>
    </row>
    <row r="604" spans="1:2">
      <c r="A604">
        <v>602</v>
      </c>
      <c r="B604" s="1162">
        <f>$B$552+'NS-Anschluss 2022'!$N$12</f>
        <v>570.07000000000005</v>
      </c>
    </row>
    <row r="605" spans="1:2">
      <c r="A605">
        <v>603</v>
      </c>
      <c r="B605" s="1162">
        <f>$B$552+'NS-Anschluss 2022'!$N$12</f>
        <v>570.07000000000005</v>
      </c>
    </row>
    <row r="606" spans="1:2">
      <c r="A606">
        <v>604</v>
      </c>
      <c r="B606" s="1162">
        <f>$B$552+'NS-Anschluss 2022'!$N$12</f>
        <v>570.07000000000005</v>
      </c>
    </row>
    <row r="607" spans="1:2">
      <c r="A607">
        <v>605</v>
      </c>
      <c r="B607" s="1162">
        <f>$B$552+'NS-Anschluss 2022'!$N$12</f>
        <v>570.07000000000005</v>
      </c>
    </row>
    <row r="608" spans="1:2">
      <c r="A608">
        <v>606</v>
      </c>
      <c r="B608" s="1162">
        <f>$B$552+'NS-Anschluss 2022'!$N$12</f>
        <v>570.07000000000005</v>
      </c>
    </row>
    <row r="609" spans="1:2">
      <c r="A609">
        <v>607</v>
      </c>
      <c r="B609" s="1162">
        <f>$B$552+'NS-Anschluss 2022'!$N$12</f>
        <v>570.07000000000005</v>
      </c>
    </row>
    <row r="610" spans="1:2">
      <c r="A610">
        <v>608</v>
      </c>
      <c r="B610" s="1162">
        <f>$B$552+'NS-Anschluss 2022'!$N$12</f>
        <v>570.07000000000005</v>
      </c>
    </row>
    <row r="611" spans="1:2">
      <c r="A611">
        <v>609</v>
      </c>
      <c r="B611" s="1162">
        <f>$B$552+'NS-Anschluss 2022'!$N$12</f>
        <v>570.07000000000005</v>
      </c>
    </row>
    <row r="612" spans="1:2">
      <c r="A612">
        <v>610</v>
      </c>
      <c r="B612" s="1162">
        <f>$B$552+'NS-Anschluss 2022'!$N$12</f>
        <v>570.07000000000005</v>
      </c>
    </row>
    <row r="613" spans="1:2">
      <c r="A613">
        <v>611</v>
      </c>
      <c r="B613" s="1162">
        <f>$B$552+'NS-Anschluss 2022'!$N$12</f>
        <v>570.07000000000005</v>
      </c>
    </row>
    <row r="614" spans="1:2">
      <c r="A614">
        <v>612</v>
      </c>
      <c r="B614" s="1162">
        <f>$B$552+'NS-Anschluss 2022'!$N$12</f>
        <v>570.07000000000005</v>
      </c>
    </row>
    <row r="615" spans="1:2">
      <c r="A615">
        <v>613</v>
      </c>
      <c r="B615" s="1162">
        <f>$B$552+'NS-Anschluss 2022'!$N$12</f>
        <v>570.07000000000005</v>
      </c>
    </row>
    <row r="616" spans="1:2">
      <c r="A616">
        <v>614</v>
      </c>
      <c r="B616" s="1162">
        <f>$B$552+'NS-Anschluss 2022'!$N$12</f>
        <v>570.07000000000005</v>
      </c>
    </row>
    <row r="617" spans="1:2">
      <c r="A617">
        <v>615</v>
      </c>
      <c r="B617" s="1162">
        <f>$B$552+'NS-Anschluss 2022'!$N$12</f>
        <v>570.07000000000005</v>
      </c>
    </row>
    <row r="618" spans="1:2">
      <c r="A618">
        <v>616</v>
      </c>
      <c r="B618" s="1162">
        <f>$B$552+'NS-Anschluss 2022'!$N$12</f>
        <v>570.07000000000005</v>
      </c>
    </row>
    <row r="619" spans="1:2">
      <c r="A619">
        <v>617</v>
      </c>
      <c r="B619" s="1162">
        <f>$B$552+'NS-Anschluss 2022'!$N$12</f>
        <v>570.07000000000005</v>
      </c>
    </row>
    <row r="620" spans="1:2">
      <c r="A620">
        <v>618</v>
      </c>
      <c r="B620" s="1162">
        <f>$B$552+'NS-Anschluss 2022'!$N$12</f>
        <v>570.07000000000005</v>
      </c>
    </row>
    <row r="621" spans="1:2">
      <c r="A621">
        <v>619</v>
      </c>
      <c r="B621" s="1162">
        <f>$B$552+'NS-Anschluss 2022'!$N$12</f>
        <v>570.07000000000005</v>
      </c>
    </row>
    <row r="622" spans="1:2">
      <c r="A622">
        <v>620</v>
      </c>
      <c r="B622" s="1162">
        <f>$B$552+'NS-Anschluss 2022'!$N$12</f>
        <v>570.07000000000005</v>
      </c>
    </row>
    <row r="623" spans="1:2">
      <c r="A623">
        <v>621</v>
      </c>
      <c r="B623" s="1162">
        <f>$B$552+'NS-Anschluss 2022'!$N$12</f>
        <v>570.07000000000005</v>
      </c>
    </row>
    <row r="624" spans="1:2">
      <c r="A624">
        <v>622</v>
      </c>
      <c r="B624" s="1162">
        <f>$B$552+'NS-Anschluss 2022'!$N$12</f>
        <v>570.07000000000005</v>
      </c>
    </row>
    <row r="625" spans="1:2">
      <c r="A625">
        <v>623</v>
      </c>
      <c r="B625" s="1162">
        <f>$B$552+'NS-Anschluss 2022'!$N$12</f>
        <v>570.07000000000005</v>
      </c>
    </row>
    <row r="626" spans="1:2">
      <c r="A626">
        <v>624</v>
      </c>
      <c r="B626" s="1162">
        <f>$B$552+'NS-Anschluss 2022'!$N$12</f>
        <v>570.07000000000005</v>
      </c>
    </row>
    <row r="627" spans="1:2">
      <c r="A627">
        <v>625</v>
      </c>
      <c r="B627" s="1162">
        <f>$B$552+'NS-Anschluss 2022'!$N$12</f>
        <v>570.07000000000005</v>
      </c>
    </row>
    <row r="628" spans="1:2">
      <c r="A628">
        <v>626</v>
      </c>
      <c r="B628" s="1162">
        <f>$B$552+'NS-Anschluss 2022'!$N$12</f>
        <v>570.07000000000005</v>
      </c>
    </row>
    <row r="629" spans="1:2">
      <c r="A629">
        <v>627</v>
      </c>
      <c r="B629" s="1162">
        <f>$B$552+'NS-Anschluss 2022'!$N$12</f>
        <v>570.07000000000005</v>
      </c>
    </row>
    <row r="630" spans="1:2">
      <c r="A630">
        <v>628</v>
      </c>
      <c r="B630" s="1162">
        <f>$B$552+'NS-Anschluss 2022'!$N$12</f>
        <v>570.07000000000005</v>
      </c>
    </row>
    <row r="631" spans="1:2">
      <c r="A631">
        <v>629</v>
      </c>
      <c r="B631" s="1162">
        <f>$B$552+'NS-Anschluss 2022'!$N$12</f>
        <v>570.07000000000005</v>
      </c>
    </row>
    <row r="632" spans="1:2">
      <c r="A632">
        <v>630</v>
      </c>
      <c r="B632" s="1162">
        <f>$B$552+'NS-Anschluss 2022'!$N$12</f>
        <v>570.07000000000005</v>
      </c>
    </row>
    <row r="633" spans="1:2">
      <c r="A633">
        <v>631</v>
      </c>
      <c r="B633" s="1162">
        <f>$B$552+'NS-Anschluss 2022'!$N$12</f>
        <v>570.07000000000005</v>
      </c>
    </row>
    <row r="634" spans="1:2">
      <c r="A634">
        <v>632</v>
      </c>
      <c r="B634" s="1162">
        <f>$B$552+'NS-Anschluss 2022'!$N$12</f>
        <v>570.07000000000005</v>
      </c>
    </row>
    <row r="635" spans="1:2">
      <c r="A635">
        <v>633</v>
      </c>
      <c r="B635" s="1162">
        <f>$B$552+'NS-Anschluss 2022'!$N$12</f>
        <v>570.07000000000005</v>
      </c>
    </row>
    <row r="636" spans="1:2">
      <c r="A636">
        <v>634</v>
      </c>
      <c r="B636" s="1162">
        <f>$B$552+'NS-Anschluss 2022'!$N$12</f>
        <v>570.07000000000005</v>
      </c>
    </row>
    <row r="637" spans="1:2">
      <c r="A637">
        <v>635</v>
      </c>
      <c r="B637" s="1162">
        <f>$B$552+'NS-Anschluss 2022'!$N$12</f>
        <v>570.07000000000005</v>
      </c>
    </row>
    <row r="638" spans="1:2">
      <c r="A638">
        <v>636</v>
      </c>
      <c r="B638" s="1162">
        <f>$B$552+'NS-Anschluss 2022'!$N$12</f>
        <v>570.07000000000005</v>
      </c>
    </row>
    <row r="639" spans="1:2">
      <c r="A639">
        <v>637</v>
      </c>
      <c r="B639" s="1162">
        <f>$B$552+'NS-Anschluss 2022'!$N$12</f>
        <v>570.07000000000005</v>
      </c>
    </row>
    <row r="640" spans="1:2">
      <c r="A640">
        <v>638</v>
      </c>
      <c r="B640" s="1162">
        <f>$B$552+'NS-Anschluss 2022'!$N$12</f>
        <v>570.07000000000005</v>
      </c>
    </row>
    <row r="641" spans="1:2">
      <c r="A641">
        <v>639</v>
      </c>
      <c r="B641" s="1162">
        <f>$B$552+'NS-Anschluss 2022'!$N$12</f>
        <v>570.07000000000005</v>
      </c>
    </row>
    <row r="642" spans="1:2">
      <c r="A642">
        <v>640</v>
      </c>
      <c r="B642" s="1162">
        <f>$B$552+'NS-Anschluss 2022'!$N$12</f>
        <v>570.07000000000005</v>
      </c>
    </row>
    <row r="643" spans="1:2">
      <c r="A643">
        <v>641</v>
      </c>
      <c r="B643" s="1162">
        <f>$B$552+'NS-Anschluss 2022'!$N$12</f>
        <v>570.07000000000005</v>
      </c>
    </row>
    <row r="644" spans="1:2">
      <c r="A644">
        <v>642</v>
      </c>
      <c r="B644" s="1162">
        <f>$B$552+'NS-Anschluss 2022'!$N$12</f>
        <v>570.07000000000005</v>
      </c>
    </row>
    <row r="645" spans="1:2">
      <c r="A645">
        <v>643</v>
      </c>
      <c r="B645" s="1162">
        <f>$B$552+'NS-Anschluss 2022'!$N$12</f>
        <v>570.07000000000005</v>
      </c>
    </row>
    <row r="646" spans="1:2">
      <c r="A646">
        <v>644</v>
      </c>
      <c r="B646" s="1162">
        <f>$B$552+'NS-Anschluss 2022'!$N$12</f>
        <v>570.07000000000005</v>
      </c>
    </row>
    <row r="647" spans="1:2">
      <c r="A647">
        <v>645</v>
      </c>
      <c r="B647" s="1162">
        <f>$B$552+'NS-Anschluss 2022'!$N$12</f>
        <v>570.07000000000005</v>
      </c>
    </row>
    <row r="648" spans="1:2">
      <c r="A648">
        <v>646</v>
      </c>
      <c r="B648" s="1162">
        <f>$B$552+'NS-Anschluss 2022'!$N$12</f>
        <v>570.07000000000005</v>
      </c>
    </row>
    <row r="649" spans="1:2">
      <c r="A649">
        <v>647</v>
      </c>
      <c r="B649" s="1162">
        <f>$B$552+'NS-Anschluss 2022'!$N$12</f>
        <v>570.07000000000005</v>
      </c>
    </row>
    <row r="650" spans="1:2">
      <c r="A650">
        <v>648</v>
      </c>
      <c r="B650" s="1162">
        <f>$B$552+'NS-Anschluss 2022'!$N$12</f>
        <v>570.07000000000005</v>
      </c>
    </row>
    <row r="651" spans="1:2">
      <c r="A651">
        <v>649</v>
      </c>
      <c r="B651" s="1162">
        <f>$B$552+'NS-Anschluss 2022'!$N$12</f>
        <v>570.07000000000005</v>
      </c>
    </row>
    <row r="652" spans="1:2">
      <c r="A652">
        <v>650</v>
      </c>
      <c r="B652" s="1162">
        <f>$B$552+'NS-Anschluss 2022'!$N$12</f>
        <v>570.07000000000005</v>
      </c>
    </row>
    <row r="653" spans="1:2">
      <c r="A653">
        <v>651</v>
      </c>
      <c r="B653" s="1162">
        <f>$B$652+'NS-Anschluss 2022'!$N$12</f>
        <v>665.16000000000008</v>
      </c>
    </row>
    <row r="654" spans="1:2">
      <c r="A654">
        <v>652</v>
      </c>
      <c r="B654" s="1162">
        <f>$B$652+'NS-Anschluss 2022'!$N$12</f>
        <v>665.16000000000008</v>
      </c>
    </row>
    <row r="655" spans="1:2">
      <c r="A655">
        <v>653</v>
      </c>
      <c r="B655" s="1162">
        <f>$B$652+'NS-Anschluss 2022'!$N$12</f>
        <v>665.16000000000008</v>
      </c>
    </row>
    <row r="656" spans="1:2">
      <c r="A656">
        <v>654</v>
      </c>
      <c r="B656" s="1162">
        <f>$B$652+'NS-Anschluss 2022'!$N$12</f>
        <v>665.16000000000008</v>
      </c>
    </row>
    <row r="657" spans="1:2">
      <c r="A657">
        <v>655</v>
      </c>
      <c r="B657" s="1162">
        <f>$B$652+'NS-Anschluss 2022'!$N$12</f>
        <v>665.16000000000008</v>
      </c>
    </row>
    <row r="658" spans="1:2">
      <c r="A658">
        <v>656</v>
      </c>
      <c r="B658" s="1162">
        <f>$B$652+'NS-Anschluss 2022'!$N$12</f>
        <v>665.16000000000008</v>
      </c>
    </row>
    <row r="659" spans="1:2">
      <c r="A659">
        <v>657</v>
      </c>
      <c r="B659" s="1162">
        <f>$B$652+'NS-Anschluss 2022'!$N$12</f>
        <v>665.16000000000008</v>
      </c>
    </row>
    <row r="660" spans="1:2">
      <c r="A660">
        <v>658</v>
      </c>
      <c r="B660" s="1162">
        <f>$B$652+'NS-Anschluss 2022'!$N$12</f>
        <v>665.16000000000008</v>
      </c>
    </row>
    <row r="661" spans="1:2">
      <c r="A661">
        <v>659</v>
      </c>
      <c r="B661" s="1162">
        <f>$B$652+'NS-Anschluss 2022'!$N$12</f>
        <v>665.16000000000008</v>
      </c>
    </row>
    <row r="662" spans="1:2">
      <c r="A662">
        <v>660</v>
      </c>
      <c r="B662" s="1162">
        <f>$B$652+'NS-Anschluss 2022'!$N$12</f>
        <v>665.16000000000008</v>
      </c>
    </row>
    <row r="663" spans="1:2">
      <c r="A663">
        <v>661</v>
      </c>
      <c r="B663" s="1162">
        <f>$B$652+'NS-Anschluss 2022'!$N$12</f>
        <v>665.16000000000008</v>
      </c>
    </row>
    <row r="664" spans="1:2">
      <c r="A664">
        <v>662</v>
      </c>
      <c r="B664" s="1162">
        <f>$B$652+'NS-Anschluss 2022'!$N$12</f>
        <v>665.16000000000008</v>
      </c>
    </row>
    <row r="665" spans="1:2">
      <c r="A665">
        <v>663</v>
      </c>
      <c r="B665" s="1162">
        <f>$B$652+'NS-Anschluss 2022'!$N$12</f>
        <v>665.16000000000008</v>
      </c>
    </row>
    <row r="666" spans="1:2">
      <c r="A666">
        <v>664</v>
      </c>
      <c r="B666" s="1162">
        <f>$B$652+'NS-Anschluss 2022'!$N$12</f>
        <v>665.16000000000008</v>
      </c>
    </row>
    <row r="667" spans="1:2">
      <c r="A667">
        <v>665</v>
      </c>
      <c r="B667" s="1162">
        <f>$B$652+'NS-Anschluss 2022'!$N$12</f>
        <v>665.16000000000008</v>
      </c>
    </row>
    <row r="668" spans="1:2">
      <c r="A668">
        <v>666</v>
      </c>
      <c r="B668" s="1162">
        <f>$B$652+'NS-Anschluss 2022'!$N$12</f>
        <v>665.16000000000008</v>
      </c>
    </row>
    <row r="669" spans="1:2">
      <c r="A669">
        <v>667</v>
      </c>
      <c r="B669" s="1162">
        <f>$B$652+'NS-Anschluss 2022'!$N$12</f>
        <v>665.16000000000008</v>
      </c>
    </row>
    <row r="670" spans="1:2">
      <c r="A670">
        <v>668</v>
      </c>
      <c r="B670" s="1162">
        <f>$B$652+'NS-Anschluss 2022'!$N$12</f>
        <v>665.16000000000008</v>
      </c>
    </row>
    <row r="671" spans="1:2">
      <c r="A671">
        <v>669</v>
      </c>
      <c r="B671" s="1162">
        <f>$B$652+'NS-Anschluss 2022'!$N$12</f>
        <v>665.16000000000008</v>
      </c>
    </row>
    <row r="672" spans="1:2">
      <c r="A672">
        <v>670</v>
      </c>
      <c r="B672" s="1162">
        <f>$B$652+'NS-Anschluss 2022'!$N$12</f>
        <v>665.16000000000008</v>
      </c>
    </row>
    <row r="673" spans="1:2">
      <c r="A673">
        <v>671</v>
      </c>
      <c r="B673" s="1162">
        <f>$B$652+'NS-Anschluss 2022'!$N$12</f>
        <v>665.16000000000008</v>
      </c>
    </row>
    <row r="674" spans="1:2">
      <c r="A674">
        <v>672</v>
      </c>
      <c r="B674" s="1162">
        <f>$B$652+'NS-Anschluss 2022'!$N$12</f>
        <v>665.16000000000008</v>
      </c>
    </row>
    <row r="675" spans="1:2">
      <c r="A675">
        <v>673</v>
      </c>
      <c r="B675" s="1162">
        <f>$B$652+'NS-Anschluss 2022'!$N$12</f>
        <v>665.16000000000008</v>
      </c>
    </row>
    <row r="676" spans="1:2">
      <c r="A676">
        <v>674</v>
      </c>
      <c r="B676" s="1162">
        <f>$B$652+'NS-Anschluss 2022'!$N$12</f>
        <v>665.16000000000008</v>
      </c>
    </row>
    <row r="677" spans="1:2">
      <c r="A677">
        <v>675</v>
      </c>
      <c r="B677" s="1162">
        <f>$B$652+'NS-Anschluss 2022'!$N$12</f>
        <v>665.16000000000008</v>
      </c>
    </row>
    <row r="678" spans="1:2">
      <c r="A678">
        <v>676</v>
      </c>
      <c r="B678" s="1162">
        <f>$B$652+'NS-Anschluss 2022'!$N$12</f>
        <v>665.16000000000008</v>
      </c>
    </row>
    <row r="679" spans="1:2">
      <c r="A679">
        <v>677</v>
      </c>
      <c r="B679" s="1162">
        <f>$B$652+'NS-Anschluss 2022'!$N$12</f>
        <v>665.16000000000008</v>
      </c>
    </row>
    <row r="680" spans="1:2">
      <c r="A680">
        <v>678</v>
      </c>
      <c r="B680" s="1162">
        <f>$B$652+'NS-Anschluss 2022'!$N$12</f>
        <v>665.16000000000008</v>
      </c>
    </row>
    <row r="681" spans="1:2">
      <c r="A681">
        <v>679</v>
      </c>
      <c r="B681" s="1162">
        <f>$B$652+'NS-Anschluss 2022'!$N$12</f>
        <v>665.16000000000008</v>
      </c>
    </row>
    <row r="682" spans="1:2">
      <c r="A682">
        <v>680</v>
      </c>
      <c r="B682" s="1162">
        <f>$B$652+'NS-Anschluss 2022'!$N$12</f>
        <v>665.16000000000008</v>
      </c>
    </row>
    <row r="683" spans="1:2">
      <c r="A683">
        <v>681</v>
      </c>
      <c r="B683" s="1162">
        <f>$B$652+'NS-Anschluss 2022'!$N$12</f>
        <v>665.16000000000008</v>
      </c>
    </row>
    <row r="684" spans="1:2">
      <c r="A684">
        <v>682</v>
      </c>
      <c r="B684" s="1162">
        <f>$B$652+'NS-Anschluss 2022'!$N$12</f>
        <v>665.16000000000008</v>
      </c>
    </row>
    <row r="685" spans="1:2">
      <c r="A685">
        <v>683</v>
      </c>
      <c r="B685" s="1162">
        <f>$B$652+'NS-Anschluss 2022'!$N$12</f>
        <v>665.16000000000008</v>
      </c>
    </row>
    <row r="686" spans="1:2">
      <c r="A686">
        <v>684</v>
      </c>
      <c r="B686" s="1162">
        <f>$B$652+'NS-Anschluss 2022'!$N$12</f>
        <v>665.16000000000008</v>
      </c>
    </row>
    <row r="687" spans="1:2">
      <c r="A687">
        <v>685</v>
      </c>
      <c r="B687" s="1162">
        <f>$B$652+'NS-Anschluss 2022'!$N$12</f>
        <v>665.16000000000008</v>
      </c>
    </row>
    <row r="688" spans="1:2">
      <c r="A688">
        <v>686</v>
      </c>
      <c r="B688" s="1162">
        <f>$B$652+'NS-Anschluss 2022'!$N$12</f>
        <v>665.16000000000008</v>
      </c>
    </row>
    <row r="689" spans="1:2">
      <c r="A689">
        <v>687</v>
      </c>
      <c r="B689" s="1162">
        <f>$B$652+'NS-Anschluss 2022'!$N$12</f>
        <v>665.16000000000008</v>
      </c>
    </row>
    <row r="690" spans="1:2">
      <c r="A690">
        <v>688</v>
      </c>
      <c r="B690" s="1162">
        <f>$B$652+'NS-Anschluss 2022'!$N$12</f>
        <v>665.16000000000008</v>
      </c>
    </row>
    <row r="691" spans="1:2">
      <c r="A691">
        <v>689</v>
      </c>
      <c r="B691" s="1162">
        <f>$B$652+'NS-Anschluss 2022'!$N$12</f>
        <v>665.16000000000008</v>
      </c>
    </row>
    <row r="692" spans="1:2">
      <c r="A692">
        <v>690</v>
      </c>
      <c r="B692" s="1162">
        <f>$B$652+'NS-Anschluss 2022'!$N$12</f>
        <v>665.16000000000008</v>
      </c>
    </row>
    <row r="693" spans="1:2">
      <c r="A693">
        <v>691</v>
      </c>
      <c r="B693" s="1162">
        <f>$B$652+'NS-Anschluss 2022'!$N$12</f>
        <v>665.16000000000008</v>
      </c>
    </row>
    <row r="694" spans="1:2">
      <c r="A694">
        <v>692</v>
      </c>
      <c r="B694" s="1162">
        <f>$B$652+'NS-Anschluss 2022'!$N$12</f>
        <v>665.16000000000008</v>
      </c>
    </row>
    <row r="695" spans="1:2">
      <c r="A695">
        <v>693</v>
      </c>
      <c r="B695" s="1162">
        <f>$B$652+'NS-Anschluss 2022'!$N$12</f>
        <v>665.16000000000008</v>
      </c>
    </row>
    <row r="696" spans="1:2">
      <c r="A696">
        <v>694</v>
      </c>
      <c r="B696" s="1162">
        <f>$B$652+'NS-Anschluss 2022'!$N$12</f>
        <v>665.16000000000008</v>
      </c>
    </row>
    <row r="697" spans="1:2">
      <c r="A697">
        <v>695</v>
      </c>
      <c r="B697" s="1162">
        <f>$B$652+'NS-Anschluss 2022'!$N$12</f>
        <v>665.16000000000008</v>
      </c>
    </row>
    <row r="698" spans="1:2">
      <c r="A698">
        <v>696</v>
      </c>
      <c r="B698" s="1162">
        <f>$B$652+'NS-Anschluss 2022'!$N$12</f>
        <v>665.16000000000008</v>
      </c>
    </row>
    <row r="699" spans="1:2">
      <c r="A699">
        <v>697</v>
      </c>
      <c r="B699" s="1162">
        <f>$B$652+'NS-Anschluss 2022'!$N$12</f>
        <v>665.16000000000008</v>
      </c>
    </row>
    <row r="700" spans="1:2">
      <c r="A700">
        <v>698</v>
      </c>
      <c r="B700" s="1162">
        <f>$B$652+'NS-Anschluss 2022'!$N$12</f>
        <v>665.16000000000008</v>
      </c>
    </row>
    <row r="701" spans="1:2">
      <c r="A701">
        <v>699</v>
      </c>
      <c r="B701" s="1162">
        <f>$B$652+'NS-Anschluss 2022'!$N$12</f>
        <v>665.16000000000008</v>
      </c>
    </row>
    <row r="702" spans="1:2">
      <c r="A702">
        <v>700</v>
      </c>
      <c r="B702" s="1162">
        <f>$B$652+'NS-Anschluss 2022'!$N$12</f>
        <v>665.16000000000008</v>
      </c>
    </row>
    <row r="703" spans="1:2">
      <c r="A703">
        <v>701</v>
      </c>
      <c r="B703" s="1162">
        <f>$B$652+'NS-Anschluss 2022'!$N$12</f>
        <v>665.16000000000008</v>
      </c>
    </row>
    <row r="704" spans="1:2">
      <c r="A704">
        <v>702</v>
      </c>
      <c r="B704" s="1162">
        <f>$B$652+'NS-Anschluss 2022'!$N$12</f>
        <v>665.16000000000008</v>
      </c>
    </row>
    <row r="705" spans="1:2">
      <c r="A705">
        <v>703</v>
      </c>
      <c r="B705" s="1162">
        <f>$B$652+'NS-Anschluss 2022'!$N$12</f>
        <v>665.16000000000008</v>
      </c>
    </row>
    <row r="706" spans="1:2">
      <c r="A706">
        <v>704</v>
      </c>
      <c r="B706" s="1162">
        <f>$B$652+'NS-Anschluss 2022'!$N$12</f>
        <v>665.16000000000008</v>
      </c>
    </row>
    <row r="707" spans="1:2">
      <c r="A707">
        <v>705</v>
      </c>
      <c r="B707" s="1162">
        <f>$B$652+'NS-Anschluss 2022'!$N$12</f>
        <v>665.16000000000008</v>
      </c>
    </row>
    <row r="708" spans="1:2">
      <c r="A708">
        <v>706</v>
      </c>
      <c r="B708" s="1162">
        <f>$B$652+'NS-Anschluss 2022'!$N$12</f>
        <v>665.16000000000008</v>
      </c>
    </row>
    <row r="709" spans="1:2">
      <c r="A709">
        <v>707</v>
      </c>
      <c r="B709" s="1162">
        <f>$B$652+'NS-Anschluss 2022'!$N$12</f>
        <v>665.16000000000008</v>
      </c>
    </row>
    <row r="710" spans="1:2">
      <c r="A710">
        <v>708</v>
      </c>
      <c r="B710" s="1162">
        <f>$B$652+'NS-Anschluss 2022'!$N$12</f>
        <v>665.16000000000008</v>
      </c>
    </row>
    <row r="711" spans="1:2">
      <c r="A711">
        <v>709</v>
      </c>
      <c r="B711" s="1162">
        <f>$B$652+'NS-Anschluss 2022'!$N$12</f>
        <v>665.16000000000008</v>
      </c>
    </row>
    <row r="712" spans="1:2">
      <c r="A712">
        <v>710</v>
      </c>
      <c r="B712" s="1162">
        <f>$B$652+'NS-Anschluss 2022'!$N$12</f>
        <v>665.16000000000008</v>
      </c>
    </row>
    <row r="713" spans="1:2">
      <c r="A713">
        <v>711</v>
      </c>
      <c r="B713" s="1162">
        <f>$B$652+'NS-Anschluss 2022'!$N$12</f>
        <v>665.16000000000008</v>
      </c>
    </row>
    <row r="714" spans="1:2">
      <c r="A714">
        <v>712</v>
      </c>
      <c r="B714" s="1162">
        <f>$B$652+'NS-Anschluss 2022'!$N$12</f>
        <v>665.16000000000008</v>
      </c>
    </row>
    <row r="715" spans="1:2">
      <c r="A715">
        <v>713</v>
      </c>
      <c r="B715" s="1162">
        <f>$B$652+'NS-Anschluss 2022'!$N$12</f>
        <v>665.16000000000008</v>
      </c>
    </row>
    <row r="716" spans="1:2">
      <c r="A716">
        <v>714</v>
      </c>
      <c r="B716" s="1162">
        <f>$B$652+'NS-Anschluss 2022'!$N$12</f>
        <v>665.16000000000008</v>
      </c>
    </row>
    <row r="717" spans="1:2">
      <c r="A717">
        <v>715</v>
      </c>
      <c r="B717" s="1162">
        <f>$B$652+'NS-Anschluss 2022'!$N$12</f>
        <v>665.16000000000008</v>
      </c>
    </row>
    <row r="718" spans="1:2">
      <c r="A718">
        <v>716</v>
      </c>
      <c r="B718" s="1162">
        <f>$B$652+'NS-Anschluss 2022'!$N$12</f>
        <v>665.16000000000008</v>
      </c>
    </row>
    <row r="719" spans="1:2">
      <c r="A719">
        <v>717</v>
      </c>
      <c r="B719" s="1162">
        <f>$B$652+'NS-Anschluss 2022'!$N$12</f>
        <v>665.16000000000008</v>
      </c>
    </row>
    <row r="720" spans="1:2">
      <c r="A720">
        <v>718</v>
      </c>
      <c r="B720" s="1162">
        <f>$B$652+'NS-Anschluss 2022'!$N$12</f>
        <v>665.16000000000008</v>
      </c>
    </row>
    <row r="721" spans="1:2">
      <c r="A721">
        <v>719</v>
      </c>
      <c r="B721" s="1162">
        <f>$B$652+'NS-Anschluss 2022'!$N$12</f>
        <v>665.16000000000008</v>
      </c>
    </row>
    <row r="722" spans="1:2">
      <c r="A722">
        <v>720</v>
      </c>
      <c r="B722" s="1162">
        <f>$B$652+'NS-Anschluss 2022'!$N$12</f>
        <v>665.16000000000008</v>
      </c>
    </row>
    <row r="723" spans="1:2">
      <c r="A723">
        <v>721</v>
      </c>
      <c r="B723" s="1162">
        <f>$B$652+'NS-Anschluss 2022'!$N$12</f>
        <v>665.16000000000008</v>
      </c>
    </row>
    <row r="724" spans="1:2">
      <c r="A724">
        <v>722</v>
      </c>
      <c r="B724" s="1162">
        <f>$B$652+'NS-Anschluss 2022'!$N$12</f>
        <v>665.16000000000008</v>
      </c>
    </row>
    <row r="725" spans="1:2">
      <c r="A725">
        <v>723</v>
      </c>
      <c r="B725" s="1162">
        <f>$B$652+'NS-Anschluss 2022'!$N$12</f>
        <v>665.16000000000008</v>
      </c>
    </row>
    <row r="726" spans="1:2">
      <c r="A726">
        <v>724</v>
      </c>
      <c r="B726" s="1162">
        <f>$B$652+'NS-Anschluss 2022'!$N$12</f>
        <v>665.16000000000008</v>
      </c>
    </row>
    <row r="727" spans="1:2">
      <c r="A727">
        <v>725</v>
      </c>
      <c r="B727" s="1162">
        <f>$B$652+'NS-Anschluss 2022'!$N$12</f>
        <v>665.16000000000008</v>
      </c>
    </row>
    <row r="728" spans="1:2">
      <c r="A728">
        <v>726</v>
      </c>
      <c r="B728" s="1162">
        <f>$B$652+'NS-Anschluss 2022'!$N$12</f>
        <v>665.16000000000008</v>
      </c>
    </row>
    <row r="729" spans="1:2">
      <c r="A729">
        <v>727</v>
      </c>
      <c r="B729" s="1162">
        <f>$B$652+'NS-Anschluss 2022'!$N$12</f>
        <v>665.16000000000008</v>
      </c>
    </row>
    <row r="730" spans="1:2">
      <c r="A730">
        <v>728</v>
      </c>
      <c r="B730" s="1162">
        <f>$B$652+'NS-Anschluss 2022'!$N$12</f>
        <v>665.16000000000008</v>
      </c>
    </row>
    <row r="731" spans="1:2">
      <c r="A731">
        <v>729</v>
      </c>
      <c r="B731" s="1162">
        <f>$B$652+'NS-Anschluss 2022'!$N$12</f>
        <v>665.16000000000008</v>
      </c>
    </row>
    <row r="732" spans="1:2">
      <c r="A732">
        <v>730</v>
      </c>
      <c r="B732" s="1162">
        <f>$B$652+'NS-Anschluss 2022'!$N$12</f>
        <v>665.16000000000008</v>
      </c>
    </row>
    <row r="733" spans="1:2">
      <c r="A733">
        <v>731</v>
      </c>
      <c r="B733" s="1162">
        <f>$B$652+'NS-Anschluss 2022'!$N$12</f>
        <v>665.16000000000008</v>
      </c>
    </row>
    <row r="734" spans="1:2">
      <c r="A734">
        <v>732</v>
      </c>
      <c r="B734" s="1162">
        <f>$B$652+'NS-Anschluss 2022'!$N$12</f>
        <v>665.16000000000008</v>
      </c>
    </row>
    <row r="735" spans="1:2">
      <c r="A735">
        <v>733</v>
      </c>
      <c r="B735" s="1162">
        <f>$B$652+'NS-Anschluss 2022'!$N$12</f>
        <v>665.16000000000008</v>
      </c>
    </row>
    <row r="736" spans="1:2">
      <c r="A736">
        <v>734</v>
      </c>
      <c r="B736" s="1162">
        <f>$B$652+'NS-Anschluss 2022'!$N$12</f>
        <v>665.16000000000008</v>
      </c>
    </row>
    <row r="737" spans="1:2">
      <c r="A737">
        <v>735</v>
      </c>
      <c r="B737" s="1162">
        <f>$B$652+'NS-Anschluss 2022'!$N$12</f>
        <v>665.16000000000008</v>
      </c>
    </row>
    <row r="738" spans="1:2">
      <c r="A738">
        <v>736</v>
      </c>
      <c r="B738" s="1162">
        <f>$B$652+'NS-Anschluss 2022'!$N$12</f>
        <v>665.16000000000008</v>
      </c>
    </row>
    <row r="739" spans="1:2">
      <c r="A739">
        <v>737</v>
      </c>
      <c r="B739" s="1162">
        <f>$B$652+'NS-Anschluss 2022'!$N$12</f>
        <v>665.16000000000008</v>
      </c>
    </row>
    <row r="740" spans="1:2">
      <c r="A740">
        <v>738</v>
      </c>
      <c r="B740" s="1162">
        <f>$B$652+'NS-Anschluss 2022'!$N$12</f>
        <v>665.16000000000008</v>
      </c>
    </row>
    <row r="741" spans="1:2">
      <c r="A741">
        <v>739</v>
      </c>
      <c r="B741" s="1162">
        <f>$B$652+'NS-Anschluss 2022'!$N$12</f>
        <v>665.16000000000008</v>
      </c>
    </row>
    <row r="742" spans="1:2">
      <c r="A742">
        <v>740</v>
      </c>
      <c r="B742" s="1162">
        <f>$B$652+'NS-Anschluss 2022'!$N$12</f>
        <v>665.16000000000008</v>
      </c>
    </row>
    <row r="743" spans="1:2">
      <c r="A743">
        <v>741</v>
      </c>
      <c r="B743" s="1162">
        <f>$B$652+'NS-Anschluss 2022'!$N$12</f>
        <v>665.16000000000008</v>
      </c>
    </row>
    <row r="744" spans="1:2">
      <c r="A744">
        <v>742</v>
      </c>
      <c r="B744" s="1162">
        <f>$B$652+'NS-Anschluss 2022'!$N$12</f>
        <v>665.16000000000008</v>
      </c>
    </row>
    <row r="745" spans="1:2">
      <c r="A745">
        <v>743</v>
      </c>
      <c r="B745" s="1162">
        <f>$B$652+'NS-Anschluss 2022'!$N$12</f>
        <v>665.16000000000008</v>
      </c>
    </row>
    <row r="746" spans="1:2">
      <c r="A746">
        <v>744</v>
      </c>
      <c r="B746" s="1162">
        <f>$B$652+'NS-Anschluss 2022'!$N$12</f>
        <v>665.16000000000008</v>
      </c>
    </row>
    <row r="747" spans="1:2">
      <c r="A747">
        <v>745</v>
      </c>
      <c r="B747" s="1162">
        <f>$B$652+'NS-Anschluss 2022'!$N$12</f>
        <v>665.16000000000008</v>
      </c>
    </row>
    <row r="748" spans="1:2">
      <c r="A748">
        <v>746</v>
      </c>
      <c r="B748" s="1162">
        <f>$B$652+'NS-Anschluss 2022'!$N$12</f>
        <v>665.16000000000008</v>
      </c>
    </row>
    <row r="749" spans="1:2">
      <c r="A749">
        <v>747</v>
      </c>
      <c r="B749" s="1162">
        <f>$B$652+'NS-Anschluss 2022'!$N$12</f>
        <v>665.16000000000008</v>
      </c>
    </row>
    <row r="750" spans="1:2">
      <c r="A750">
        <v>748</v>
      </c>
      <c r="B750" s="1162">
        <f>$B$652+'NS-Anschluss 2022'!$N$12</f>
        <v>665.16000000000008</v>
      </c>
    </row>
    <row r="751" spans="1:2">
      <c r="A751">
        <v>749</v>
      </c>
      <c r="B751" s="1162">
        <f>$B$652+'NS-Anschluss 2022'!$N$12</f>
        <v>665.16000000000008</v>
      </c>
    </row>
    <row r="752" spans="1:2">
      <c r="A752">
        <v>750</v>
      </c>
      <c r="B752" s="1162">
        <f>$B$652+'NS-Anschluss 2022'!$N$12</f>
        <v>665.16000000000008</v>
      </c>
    </row>
    <row r="753" spans="1:2">
      <c r="A753">
        <v>751</v>
      </c>
      <c r="B753" s="1162">
        <f>$B$752+'NS-Anschluss 2022'!$N$15</f>
        <v>854.87000000000012</v>
      </c>
    </row>
    <row r="754" spans="1:2">
      <c r="A754">
        <v>752</v>
      </c>
      <c r="B754" s="1162">
        <f>$B$752+'NS-Anschluss 2022'!$N$15</f>
        <v>854.87000000000012</v>
      </c>
    </row>
    <row r="755" spans="1:2">
      <c r="A755">
        <v>753</v>
      </c>
      <c r="B755" s="1162">
        <f>$B$752+'NS-Anschluss 2022'!$N$15</f>
        <v>854.87000000000012</v>
      </c>
    </row>
    <row r="756" spans="1:2">
      <c r="A756">
        <v>754</v>
      </c>
      <c r="B756" s="1162">
        <f>$B$752+'NS-Anschluss 2022'!$N$15</f>
        <v>854.87000000000012</v>
      </c>
    </row>
    <row r="757" spans="1:2">
      <c r="A757">
        <v>755</v>
      </c>
      <c r="B757" s="1162">
        <f>$B$752+'NS-Anschluss 2022'!$N$15</f>
        <v>854.87000000000012</v>
      </c>
    </row>
    <row r="758" spans="1:2">
      <c r="A758">
        <v>756</v>
      </c>
      <c r="B758" s="1162">
        <f>$B$752+'NS-Anschluss 2022'!$N$15</f>
        <v>854.87000000000012</v>
      </c>
    </row>
    <row r="759" spans="1:2">
      <c r="A759">
        <v>757</v>
      </c>
      <c r="B759" s="1162">
        <f>$B$752+'NS-Anschluss 2022'!$N$15</f>
        <v>854.87000000000012</v>
      </c>
    </row>
    <row r="760" spans="1:2">
      <c r="A760">
        <v>758</v>
      </c>
      <c r="B760" s="1162">
        <f>$B$752+'NS-Anschluss 2022'!$N$15</f>
        <v>854.87000000000012</v>
      </c>
    </row>
    <row r="761" spans="1:2">
      <c r="A761">
        <v>759</v>
      </c>
      <c r="B761" s="1162">
        <f>$B$752+'NS-Anschluss 2022'!$N$15</f>
        <v>854.87000000000012</v>
      </c>
    </row>
    <row r="762" spans="1:2">
      <c r="A762">
        <v>760</v>
      </c>
      <c r="B762" s="1162">
        <f>$B$752+'NS-Anschluss 2022'!$N$15</f>
        <v>854.87000000000012</v>
      </c>
    </row>
    <row r="763" spans="1:2">
      <c r="A763">
        <v>761</v>
      </c>
      <c r="B763" s="1162">
        <f>$B$752+'NS-Anschluss 2022'!$N$15</f>
        <v>854.87000000000012</v>
      </c>
    </row>
    <row r="764" spans="1:2">
      <c r="A764">
        <v>762</v>
      </c>
      <c r="B764" s="1162">
        <f>$B$752+'NS-Anschluss 2022'!$N$15</f>
        <v>854.87000000000012</v>
      </c>
    </row>
    <row r="765" spans="1:2">
      <c r="A765">
        <v>763</v>
      </c>
      <c r="B765" s="1162">
        <f>$B$752+'NS-Anschluss 2022'!$N$15</f>
        <v>854.87000000000012</v>
      </c>
    </row>
    <row r="766" spans="1:2">
      <c r="A766">
        <v>764</v>
      </c>
      <c r="B766" s="1162">
        <f>$B$752+'NS-Anschluss 2022'!$N$15</f>
        <v>854.87000000000012</v>
      </c>
    </row>
    <row r="767" spans="1:2">
      <c r="A767">
        <v>765</v>
      </c>
      <c r="B767" s="1162">
        <f>$B$752+'NS-Anschluss 2022'!$N$15</f>
        <v>854.87000000000012</v>
      </c>
    </row>
    <row r="768" spans="1:2">
      <c r="A768">
        <v>766</v>
      </c>
      <c r="B768" s="1162">
        <f>$B$752+'NS-Anschluss 2022'!$N$15</f>
        <v>854.87000000000012</v>
      </c>
    </row>
    <row r="769" spans="1:2">
      <c r="A769">
        <v>767</v>
      </c>
      <c r="B769" s="1162">
        <f>$B$752+'NS-Anschluss 2022'!$N$15</f>
        <v>854.87000000000012</v>
      </c>
    </row>
    <row r="770" spans="1:2">
      <c r="A770">
        <v>768</v>
      </c>
      <c r="B770" s="1162">
        <f>$B$752+'NS-Anschluss 2022'!$N$15</f>
        <v>854.87000000000012</v>
      </c>
    </row>
    <row r="771" spans="1:2">
      <c r="A771">
        <v>769</v>
      </c>
      <c r="B771" s="1162">
        <f>$B$752+'NS-Anschluss 2022'!$N$15</f>
        <v>854.87000000000012</v>
      </c>
    </row>
    <row r="772" spans="1:2">
      <c r="A772">
        <v>770</v>
      </c>
      <c r="B772" s="1162">
        <f>$B$752+'NS-Anschluss 2022'!$N$15</f>
        <v>854.87000000000012</v>
      </c>
    </row>
    <row r="773" spans="1:2">
      <c r="A773">
        <v>771</v>
      </c>
      <c r="B773" s="1162">
        <f>$B$752+'NS-Anschluss 2022'!$N$15</f>
        <v>854.87000000000012</v>
      </c>
    </row>
    <row r="774" spans="1:2">
      <c r="A774">
        <v>772</v>
      </c>
      <c r="B774" s="1162">
        <f>$B$752+'NS-Anschluss 2022'!$N$15</f>
        <v>854.87000000000012</v>
      </c>
    </row>
    <row r="775" spans="1:2">
      <c r="A775">
        <v>773</v>
      </c>
      <c r="B775" s="1162">
        <f>$B$752+'NS-Anschluss 2022'!$N$15</f>
        <v>854.87000000000012</v>
      </c>
    </row>
    <row r="776" spans="1:2">
      <c r="A776">
        <v>774</v>
      </c>
      <c r="B776" s="1162">
        <f>$B$752+'NS-Anschluss 2022'!$N$15</f>
        <v>854.87000000000012</v>
      </c>
    </row>
    <row r="777" spans="1:2">
      <c r="A777">
        <v>775</v>
      </c>
      <c r="B777" s="1162">
        <f>$B$752+'NS-Anschluss 2022'!$N$15</f>
        <v>854.87000000000012</v>
      </c>
    </row>
    <row r="778" spans="1:2">
      <c r="A778">
        <v>776</v>
      </c>
      <c r="B778" s="1162">
        <f>$B$752+'NS-Anschluss 2022'!$N$15</f>
        <v>854.87000000000012</v>
      </c>
    </row>
    <row r="779" spans="1:2">
      <c r="A779">
        <v>777</v>
      </c>
      <c r="B779" s="1162">
        <f>$B$752+'NS-Anschluss 2022'!$N$15</f>
        <v>854.87000000000012</v>
      </c>
    </row>
    <row r="780" spans="1:2">
      <c r="A780">
        <v>778</v>
      </c>
      <c r="B780" s="1162">
        <f>$B$752+'NS-Anschluss 2022'!$N$15</f>
        <v>854.87000000000012</v>
      </c>
    </row>
    <row r="781" spans="1:2">
      <c r="A781">
        <v>779</v>
      </c>
      <c r="B781" s="1162">
        <f>$B$752+'NS-Anschluss 2022'!$N$15</f>
        <v>854.87000000000012</v>
      </c>
    </row>
    <row r="782" spans="1:2">
      <c r="A782">
        <v>780</v>
      </c>
      <c r="B782" s="1162">
        <f>$B$752+'NS-Anschluss 2022'!$N$15</f>
        <v>854.87000000000012</v>
      </c>
    </row>
    <row r="783" spans="1:2">
      <c r="A783">
        <v>781</v>
      </c>
      <c r="B783" s="1162">
        <f>$B$752+'NS-Anschluss 2022'!$N$15</f>
        <v>854.87000000000012</v>
      </c>
    </row>
    <row r="784" spans="1:2">
      <c r="A784">
        <v>782</v>
      </c>
      <c r="B784" s="1162">
        <f>$B$752+'NS-Anschluss 2022'!$N$15</f>
        <v>854.87000000000012</v>
      </c>
    </row>
    <row r="785" spans="1:2">
      <c r="A785">
        <v>783</v>
      </c>
      <c r="B785" s="1162">
        <f>$B$752+'NS-Anschluss 2022'!$N$15</f>
        <v>854.87000000000012</v>
      </c>
    </row>
    <row r="786" spans="1:2">
      <c r="A786">
        <v>784</v>
      </c>
      <c r="B786" s="1162">
        <f>$B$752+'NS-Anschluss 2022'!$N$15</f>
        <v>854.87000000000012</v>
      </c>
    </row>
    <row r="787" spans="1:2">
      <c r="A787">
        <v>785</v>
      </c>
      <c r="B787" s="1162">
        <f>$B$752+'NS-Anschluss 2022'!$N$15</f>
        <v>854.87000000000012</v>
      </c>
    </row>
    <row r="788" spans="1:2">
      <c r="A788">
        <v>786</v>
      </c>
      <c r="B788" s="1162">
        <f>$B$752+'NS-Anschluss 2022'!$N$15</f>
        <v>854.87000000000012</v>
      </c>
    </row>
    <row r="789" spans="1:2">
      <c r="A789">
        <v>787</v>
      </c>
      <c r="B789" s="1162">
        <f>$B$752+'NS-Anschluss 2022'!$N$15</f>
        <v>854.87000000000012</v>
      </c>
    </row>
    <row r="790" spans="1:2">
      <c r="A790">
        <v>788</v>
      </c>
      <c r="B790" s="1162">
        <f>$B$752+'NS-Anschluss 2022'!$N$15</f>
        <v>854.87000000000012</v>
      </c>
    </row>
    <row r="791" spans="1:2">
      <c r="A791">
        <v>789</v>
      </c>
      <c r="B791" s="1162">
        <f>$B$752+'NS-Anschluss 2022'!$N$15</f>
        <v>854.87000000000012</v>
      </c>
    </row>
    <row r="792" spans="1:2">
      <c r="A792">
        <v>790</v>
      </c>
      <c r="B792" s="1162">
        <f>$B$752+'NS-Anschluss 2022'!$N$15</f>
        <v>854.87000000000012</v>
      </c>
    </row>
    <row r="793" spans="1:2">
      <c r="A793">
        <v>791</v>
      </c>
      <c r="B793" s="1162">
        <f>$B$752+'NS-Anschluss 2022'!$N$15</f>
        <v>854.87000000000012</v>
      </c>
    </row>
    <row r="794" spans="1:2">
      <c r="A794">
        <v>792</v>
      </c>
      <c r="B794" s="1162">
        <f>$B$752+'NS-Anschluss 2022'!$N$15</f>
        <v>854.87000000000012</v>
      </c>
    </row>
    <row r="795" spans="1:2">
      <c r="A795">
        <v>793</v>
      </c>
      <c r="B795" s="1162">
        <f>$B$752+'NS-Anschluss 2022'!$N$15</f>
        <v>854.87000000000012</v>
      </c>
    </row>
    <row r="796" spans="1:2">
      <c r="A796">
        <v>794</v>
      </c>
      <c r="B796" s="1162">
        <f>$B$752+'NS-Anschluss 2022'!$N$15</f>
        <v>854.87000000000012</v>
      </c>
    </row>
    <row r="797" spans="1:2">
      <c r="A797">
        <v>795</v>
      </c>
      <c r="B797" s="1162">
        <f>$B$752+'NS-Anschluss 2022'!$N$15</f>
        <v>854.87000000000012</v>
      </c>
    </row>
    <row r="798" spans="1:2">
      <c r="A798">
        <v>796</v>
      </c>
      <c r="B798" s="1162">
        <f>$B$752+'NS-Anschluss 2022'!$N$15</f>
        <v>854.87000000000012</v>
      </c>
    </row>
    <row r="799" spans="1:2">
      <c r="A799">
        <v>797</v>
      </c>
      <c r="B799" s="1162">
        <f>$B$752+'NS-Anschluss 2022'!$N$15</f>
        <v>854.87000000000012</v>
      </c>
    </row>
    <row r="800" spans="1:2">
      <c r="A800">
        <v>798</v>
      </c>
      <c r="B800" s="1162">
        <f>$B$752+'NS-Anschluss 2022'!$N$15</f>
        <v>854.87000000000012</v>
      </c>
    </row>
    <row r="801" spans="1:2">
      <c r="A801">
        <v>799</v>
      </c>
      <c r="B801" s="1162">
        <f>$B$752+'NS-Anschluss 2022'!$N$15</f>
        <v>854.87000000000012</v>
      </c>
    </row>
    <row r="802" spans="1:2">
      <c r="A802">
        <v>800</v>
      </c>
      <c r="B802" s="1162">
        <f>$B$752+'NS-Anschluss 2022'!$N$15</f>
        <v>854.87000000000012</v>
      </c>
    </row>
    <row r="803" spans="1:2">
      <c r="A803">
        <v>801</v>
      </c>
      <c r="B803" s="1162">
        <f>$B$752+'NS-Anschluss 2022'!$N$15</f>
        <v>854.87000000000012</v>
      </c>
    </row>
    <row r="804" spans="1:2">
      <c r="A804">
        <v>802</v>
      </c>
      <c r="B804" s="1162">
        <f>$B$752+'NS-Anschluss 2022'!$N$15</f>
        <v>854.87000000000012</v>
      </c>
    </row>
    <row r="805" spans="1:2">
      <c r="A805">
        <v>803</v>
      </c>
      <c r="B805" s="1162">
        <f>$B$752+'NS-Anschluss 2022'!$N$15</f>
        <v>854.87000000000012</v>
      </c>
    </row>
    <row r="806" spans="1:2">
      <c r="A806">
        <v>804</v>
      </c>
      <c r="B806" s="1162">
        <f>$B$752+'NS-Anschluss 2022'!$N$15</f>
        <v>854.87000000000012</v>
      </c>
    </row>
    <row r="807" spans="1:2">
      <c r="A807">
        <v>805</v>
      </c>
      <c r="B807" s="1162">
        <f>$B$752+'NS-Anschluss 2022'!$N$15</f>
        <v>854.87000000000012</v>
      </c>
    </row>
    <row r="808" spans="1:2">
      <c r="A808">
        <v>806</v>
      </c>
      <c r="B808" s="1162">
        <f>$B$752+'NS-Anschluss 2022'!$N$15</f>
        <v>854.87000000000012</v>
      </c>
    </row>
    <row r="809" spans="1:2">
      <c r="A809">
        <v>807</v>
      </c>
      <c r="B809" s="1162">
        <f>$B$752+'NS-Anschluss 2022'!$N$15</f>
        <v>854.87000000000012</v>
      </c>
    </row>
    <row r="810" spans="1:2">
      <c r="A810">
        <v>808</v>
      </c>
      <c r="B810" s="1162">
        <f>$B$752+'NS-Anschluss 2022'!$N$15</f>
        <v>854.87000000000012</v>
      </c>
    </row>
    <row r="811" spans="1:2">
      <c r="A811">
        <v>809</v>
      </c>
      <c r="B811" s="1162">
        <f>$B$752+'NS-Anschluss 2022'!$N$15</f>
        <v>854.87000000000012</v>
      </c>
    </row>
    <row r="812" spans="1:2">
      <c r="A812">
        <v>810</v>
      </c>
      <c r="B812" s="1162">
        <f>$B$752+'NS-Anschluss 2022'!$N$15</f>
        <v>854.87000000000012</v>
      </c>
    </row>
    <row r="813" spans="1:2">
      <c r="A813">
        <v>811</v>
      </c>
      <c r="B813" s="1162">
        <f>$B$752+'NS-Anschluss 2022'!$N$15</f>
        <v>854.87000000000012</v>
      </c>
    </row>
    <row r="814" spans="1:2">
      <c r="A814">
        <v>812</v>
      </c>
      <c r="B814" s="1162">
        <f>$B$752+'NS-Anschluss 2022'!$N$15</f>
        <v>854.87000000000012</v>
      </c>
    </row>
    <row r="815" spans="1:2">
      <c r="A815">
        <v>813</v>
      </c>
      <c r="B815" s="1162">
        <f>$B$752+'NS-Anschluss 2022'!$N$15</f>
        <v>854.87000000000012</v>
      </c>
    </row>
    <row r="816" spans="1:2">
      <c r="A816">
        <v>814</v>
      </c>
      <c r="B816" s="1162">
        <f>$B$752+'NS-Anschluss 2022'!$N$15</f>
        <v>854.87000000000012</v>
      </c>
    </row>
    <row r="817" spans="1:2">
      <c r="A817">
        <v>815</v>
      </c>
      <c r="B817" s="1162">
        <f>$B$752+'NS-Anschluss 2022'!$N$15</f>
        <v>854.87000000000012</v>
      </c>
    </row>
    <row r="818" spans="1:2">
      <c r="A818">
        <v>816</v>
      </c>
      <c r="B818" s="1162">
        <f>$B$752+'NS-Anschluss 2022'!$N$15</f>
        <v>854.87000000000012</v>
      </c>
    </row>
    <row r="819" spans="1:2">
      <c r="A819">
        <v>817</v>
      </c>
      <c r="B819" s="1162">
        <f>$B$752+'NS-Anschluss 2022'!$N$15</f>
        <v>854.87000000000012</v>
      </c>
    </row>
    <row r="820" spans="1:2">
      <c r="A820">
        <v>818</v>
      </c>
      <c r="B820" s="1162">
        <f>$B$752+'NS-Anschluss 2022'!$N$15</f>
        <v>854.87000000000012</v>
      </c>
    </row>
    <row r="821" spans="1:2">
      <c r="A821">
        <v>819</v>
      </c>
      <c r="B821" s="1162">
        <f>$B$752+'NS-Anschluss 2022'!$N$15</f>
        <v>854.87000000000012</v>
      </c>
    </row>
    <row r="822" spans="1:2">
      <c r="A822">
        <v>820</v>
      </c>
      <c r="B822" s="1162">
        <f>$B$752+'NS-Anschluss 2022'!$N$15</f>
        <v>854.87000000000012</v>
      </c>
    </row>
    <row r="823" spans="1:2">
      <c r="A823">
        <v>821</v>
      </c>
      <c r="B823" s="1162">
        <f>$B$752+'NS-Anschluss 2022'!$N$15</f>
        <v>854.87000000000012</v>
      </c>
    </row>
    <row r="824" spans="1:2">
      <c r="A824">
        <v>822</v>
      </c>
      <c r="B824" s="1162">
        <f>$B$752+'NS-Anschluss 2022'!$N$15</f>
        <v>854.87000000000012</v>
      </c>
    </row>
    <row r="825" spans="1:2">
      <c r="A825">
        <v>823</v>
      </c>
      <c r="B825" s="1162">
        <f>$B$752+'NS-Anschluss 2022'!$N$15</f>
        <v>854.87000000000012</v>
      </c>
    </row>
    <row r="826" spans="1:2">
      <c r="A826">
        <v>824</v>
      </c>
      <c r="B826" s="1162">
        <f>$B$752+'NS-Anschluss 2022'!$N$15</f>
        <v>854.87000000000012</v>
      </c>
    </row>
    <row r="827" spans="1:2">
      <c r="A827">
        <v>825</v>
      </c>
      <c r="B827" s="1162">
        <f>$B$752+'NS-Anschluss 2022'!$N$15</f>
        <v>854.87000000000012</v>
      </c>
    </row>
    <row r="828" spans="1:2">
      <c r="A828">
        <v>826</v>
      </c>
      <c r="B828" s="1162">
        <f>$B$752+'NS-Anschluss 2022'!$N$15</f>
        <v>854.87000000000012</v>
      </c>
    </row>
    <row r="829" spans="1:2">
      <c r="A829">
        <v>827</v>
      </c>
      <c r="B829" s="1162">
        <f>$B$752+'NS-Anschluss 2022'!$N$15</f>
        <v>854.87000000000012</v>
      </c>
    </row>
    <row r="830" spans="1:2">
      <c r="A830">
        <v>828</v>
      </c>
      <c r="B830" s="1162">
        <f>$B$752+'NS-Anschluss 2022'!$N$15</f>
        <v>854.87000000000012</v>
      </c>
    </row>
    <row r="831" spans="1:2">
      <c r="A831">
        <v>829</v>
      </c>
      <c r="B831" s="1162">
        <f>$B$752+'NS-Anschluss 2022'!$N$15</f>
        <v>854.87000000000012</v>
      </c>
    </row>
    <row r="832" spans="1:2">
      <c r="A832">
        <v>830</v>
      </c>
      <c r="B832" s="1162">
        <f>$B$752+'NS-Anschluss 2022'!$N$15</f>
        <v>854.87000000000012</v>
      </c>
    </row>
    <row r="833" spans="1:2">
      <c r="A833">
        <v>831</v>
      </c>
      <c r="B833" s="1162">
        <f>$B$752+'NS-Anschluss 2022'!$N$15</f>
        <v>854.87000000000012</v>
      </c>
    </row>
    <row r="834" spans="1:2">
      <c r="A834">
        <v>832</v>
      </c>
      <c r="B834" s="1162">
        <f>$B$752+'NS-Anschluss 2022'!$N$15</f>
        <v>854.87000000000012</v>
      </c>
    </row>
    <row r="835" spans="1:2">
      <c r="A835">
        <v>833</v>
      </c>
      <c r="B835" s="1162">
        <f>$B$752+'NS-Anschluss 2022'!$N$15</f>
        <v>854.87000000000012</v>
      </c>
    </row>
    <row r="836" spans="1:2">
      <c r="A836">
        <v>834</v>
      </c>
      <c r="B836" s="1162">
        <f>$B$752+'NS-Anschluss 2022'!$N$15</f>
        <v>854.87000000000012</v>
      </c>
    </row>
    <row r="837" spans="1:2">
      <c r="A837">
        <v>835</v>
      </c>
      <c r="B837" s="1162">
        <f>$B$752+'NS-Anschluss 2022'!$N$15</f>
        <v>854.87000000000012</v>
      </c>
    </row>
    <row r="838" spans="1:2">
      <c r="A838">
        <v>836</v>
      </c>
      <c r="B838" s="1162">
        <f>$B$752+'NS-Anschluss 2022'!$N$15</f>
        <v>854.87000000000012</v>
      </c>
    </row>
    <row r="839" spans="1:2">
      <c r="A839">
        <v>837</v>
      </c>
      <c r="B839" s="1162">
        <f>$B$752+'NS-Anschluss 2022'!$N$15</f>
        <v>854.87000000000012</v>
      </c>
    </row>
    <row r="840" spans="1:2">
      <c r="A840">
        <v>838</v>
      </c>
      <c r="B840" s="1162">
        <f>$B$752+'NS-Anschluss 2022'!$N$15</f>
        <v>854.87000000000012</v>
      </c>
    </row>
    <row r="841" spans="1:2">
      <c r="A841">
        <v>839</v>
      </c>
      <c r="B841" s="1162">
        <f>$B$752+'NS-Anschluss 2022'!$N$15</f>
        <v>854.87000000000012</v>
      </c>
    </row>
    <row r="842" spans="1:2">
      <c r="A842">
        <v>840</v>
      </c>
      <c r="B842" s="1162">
        <f>$B$752+'NS-Anschluss 2022'!$N$15</f>
        <v>854.87000000000012</v>
      </c>
    </row>
    <row r="843" spans="1:2">
      <c r="A843">
        <v>841</v>
      </c>
      <c r="B843" s="1162">
        <f>$B$752+'NS-Anschluss 2022'!$N$15</f>
        <v>854.87000000000012</v>
      </c>
    </row>
    <row r="844" spans="1:2">
      <c r="A844">
        <v>842</v>
      </c>
      <c r="B844" s="1162">
        <f>$B$752+'NS-Anschluss 2022'!$N$15</f>
        <v>854.87000000000012</v>
      </c>
    </row>
    <row r="845" spans="1:2">
      <c r="A845">
        <v>843</v>
      </c>
      <c r="B845" s="1162">
        <f>$B$752+'NS-Anschluss 2022'!$N$15</f>
        <v>854.87000000000012</v>
      </c>
    </row>
    <row r="846" spans="1:2">
      <c r="A846">
        <v>844</v>
      </c>
      <c r="B846" s="1162">
        <f>$B$752+'NS-Anschluss 2022'!$N$15</f>
        <v>854.87000000000012</v>
      </c>
    </row>
    <row r="847" spans="1:2">
      <c r="A847">
        <v>845</v>
      </c>
      <c r="B847" s="1162">
        <f>$B$752+'NS-Anschluss 2022'!$N$15</f>
        <v>854.87000000000012</v>
      </c>
    </row>
    <row r="848" spans="1:2">
      <c r="A848">
        <v>846</v>
      </c>
      <c r="B848" s="1162">
        <f>$B$752+'NS-Anschluss 2022'!$N$15</f>
        <v>854.87000000000012</v>
      </c>
    </row>
    <row r="849" spans="1:2">
      <c r="A849">
        <v>847</v>
      </c>
      <c r="B849" s="1162">
        <f>$B$752+'NS-Anschluss 2022'!$N$15</f>
        <v>854.87000000000012</v>
      </c>
    </row>
    <row r="850" spans="1:2">
      <c r="A850">
        <v>848</v>
      </c>
      <c r="B850" s="1162">
        <f>$B$752+'NS-Anschluss 2022'!$N$15</f>
        <v>854.87000000000012</v>
      </c>
    </row>
    <row r="851" spans="1:2">
      <c r="A851">
        <v>849</v>
      </c>
      <c r="B851" s="1162">
        <f>$B$752+'NS-Anschluss 2022'!$N$15</f>
        <v>854.87000000000012</v>
      </c>
    </row>
    <row r="852" spans="1:2">
      <c r="A852">
        <v>850</v>
      </c>
      <c r="B852" s="1162">
        <f>$B$752+'NS-Anschluss 2022'!$N$15</f>
        <v>854.87000000000012</v>
      </c>
    </row>
    <row r="853" spans="1:2">
      <c r="A853">
        <v>851</v>
      </c>
      <c r="B853" s="1162">
        <f>$B$852+'NS-Anschluss 2022'!$N$15</f>
        <v>1044.5800000000002</v>
      </c>
    </row>
    <row r="854" spans="1:2">
      <c r="A854">
        <v>852</v>
      </c>
      <c r="B854" s="1162">
        <f>$B$852+'NS-Anschluss 2022'!$N$15</f>
        <v>1044.5800000000002</v>
      </c>
    </row>
    <row r="855" spans="1:2">
      <c r="A855">
        <v>853</v>
      </c>
      <c r="B855" s="1162">
        <f>$B$852+'NS-Anschluss 2022'!$N$15</f>
        <v>1044.5800000000002</v>
      </c>
    </row>
    <row r="856" spans="1:2">
      <c r="A856">
        <v>854</v>
      </c>
      <c r="B856" s="1162">
        <f>$B$852+'NS-Anschluss 2022'!$N$15</f>
        <v>1044.5800000000002</v>
      </c>
    </row>
    <row r="857" spans="1:2">
      <c r="A857">
        <v>855</v>
      </c>
      <c r="B857" s="1162">
        <f>$B$852+'NS-Anschluss 2022'!$N$15</f>
        <v>1044.5800000000002</v>
      </c>
    </row>
    <row r="858" spans="1:2">
      <c r="A858">
        <v>856</v>
      </c>
      <c r="B858" s="1162">
        <f>$B$852+'NS-Anschluss 2022'!$N$15</f>
        <v>1044.5800000000002</v>
      </c>
    </row>
    <row r="859" spans="1:2">
      <c r="A859">
        <v>857</v>
      </c>
      <c r="B859" s="1162">
        <f>$B$852+'NS-Anschluss 2022'!$N$15</f>
        <v>1044.5800000000002</v>
      </c>
    </row>
    <row r="860" spans="1:2">
      <c r="A860">
        <v>858</v>
      </c>
      <c r="B860" s="1162">
        <f>$B$852+'NS-Anschluss 2022'!$N$15</f>
        <v>1044.5800000000002</v>
      </c>
    </row>
    <row r="861" spans="1:2">
      <c r="A861">
        <v>859</v>
      </c>
      <c r="B861" s="1162">
        <f>$B$852+'NS-Anschluss 2022'!$N$15</f>
        <v>1044.5800000000002</v>
      </c>
    </row>
    <row r="862" spans="1:2">
      <c r="A862">
        <v>860</v>
      </c>
      <c r="B862" s="1162">
        <f>$B$852+'NS-Anschluss 2022'!$N$15</f>
        <v>1044.5800000000002</v>
      </c>
    </row>
    <row r="863" spans="1:2">
      <c r="A863">
        <v>861</v>
      </c>
      <c r="B863" s="1162">
        <f>$B$852+'NS-Anschluss 2022'!$N$15</f>
        <v>1044.5800000000002</v>
      </c>
    </row>
    <row r="864" spans="1:2">
      <c r="A864">
        <v>862</v>
      </c>
      <c r="B864" s="1162">
        <f>$B$852+'NS-Anschluss 2022'!$N$15</f>
        <v>1044.5800000000002</v>
      </c>
    </row>
    <row r="865" spans="1:2">
      <c r="A865">
        <v>863</v>
      </c>
      <c r="B865" s="1162">
        <f>$B$852+'NS-Anschluss 2022'!$N$15</f>
        <v>1044.5800000000002</v>
      </c>
    </row>
    <row r="866" spans="1:2">
      <c r="A866">
        <v>864</v>
      </c>
      <c r="B866" s="1162">
        <f>$B$852+'NS-Anschluss 2022'!$N$15</f>
        <v>1044.5800000000002</v>
      </c>
    </row>
    <row r="867" spans="1:2">
      <c r="A867">
        <v>865</v>
      </c>
      <c r="B867" s="1162">
        <f>$B$852+'NS-Anschluss 2022'!$N$15</f>
        <v>1044.5800000000002</v>
      </c>
    </row>
    <row r="868" spans="1:2">
      <c r="A868">
        <v>866</v>
      </c>
      <c r="B868" s="1162">
        <f>$B$852+'NS-Anschluss 2022'!$N$15</f>
        <v>1044.5800000000002</v>
      </c>
    </row>
    <row r="869" spans="1:2">
      <c r="A869">
        <v>867</v>
      </c>
      <c r="B869" s="1162">
        <f>$B$852+'NS-Anschluss 2022'!$N$15</f>
        <v>1044.5800000000002</v>
      </c>
    </row>
    <row r="870" spans="1:2">
      <c r="A870">
        <v>868</v>
      </c>
      <c r="B870" s="1162">
        <f>$B$852+'NS-Anschluss 2022'!$N$15</f>
        <v>1044.5800000000002</v>
      </c>
    </row>
    <row r="871" spans="1:2">
      <c r="A871">
        <v>869</v>
      </c>
      <c r="B871" s="1162">
        <f>$B$852+'NS-Anschluss 2022'!$N$15</f>
        <v>1044.5800000000002</v>
      </c>
    </row>
    <row r="872" spans="1:2">
      <c r="A872">
        <v>870</v>
      </c>
      <c r="B872" s="1162">
        <f>$B$852+'NS-Anschluss 2022'!$N$15</f>
        <v>1044.5800000000002</v>
      </c>
    </row>
    <row r="873" spans="1:2">
      <c r="A873">
        <v>871</v>
      </c>
      <c r="B873" s="1162">
        <f>$B$852+'NS-Anschluss 2022'!$N$15</f>
        <v>1044.5800000000002</v>
      </c>
    </row>
    <row r="874" spans="1:2">
      <c r="A874">
        <v>872</v>
      </c>
      <c r="B874" s="1162">
        <f>$B$852+'NS-Anschluss 2022'!$N$15</f>
        <v>1044.5800000000002</v>
      </c>
    </row>
    <row r="875" spans="1:2">
      <c r="A875">
        <v>873</v>
      </c>
      <c r="B875" s="1162">
        <f>$B$852+'NS-Anschluss 2022'!$N$15</f>
        <v>1044.5800000000002</v>
      </c>
    </row>
    <row r="876" spans="1:2">
      <c r="A876">
        <v>874</v>
      </c>
      <c r="B876" s="1162">
        <f>$B$852+'NS-Anschluss 2022'!$N$15</f>
        <v>1044.5800000000002</v>
      </c>
    </row>
    <row r="877" spans="1:2">
      <c r="A877">
        <v>875</v>
      </c>
      <c r="B877" s="1162">
        <f>$B$852+'NS-Anschluss 2022'!$N$15</f>
        <v>1044.5800000000002</v>
      </c>
    </row>
    <row r="878" spans="1:2">
      <c r="A878">
        <v>876</v>
      </c>
      <c r="B878" s="1162">
        <f>$B$852+'NS-Anschluss 2022'!$N$15</f>
        <v>1044.5800000000002</v>
      </c>
    </row>
    <row r="879" spans="1:2">
      <c r="A879">
        <v>877</v>
      </c>
      <c r="B879" s="1162">
        <f>$B$852+'NS-Anschluss 2022'!$N$15</f>
        <v>1044.5800000000002</v>
      </c>
    </row>
    <row r="880" spans="1:2">
      <c r="A880">
        <v>878</v>
      </c>
      <c r="B880" s="1162">
        <f>$B$852+'NS-Anschluss 2022'!$N$15</f>
        <v>1044.5800000000002</v>
      </c>
    </row>
    <row r="881" spans="1:2">
      <c r="A881">
        <v>879</v>
      </c>
      <c r="B881" s="1162">
        <f>$B$852+'NS-Anschluss 2022'!$N$15</f>
        <v>1044.5800000000002</v>
      </c>
    </row>
    <row r="882" spans="1:2">
      <c r="A882">
        <v>880</v>
      </c>
      <c r="B882" s="1162">
        <f>$B$852+'NS-Anschluss 2022'!$N$15</f>
        <v>1044.5800000000002</v>
      </c>
    </row>
    <row r="883" spans="1:2">
      <c r="A883">
        <v>881</v>
      </c>
      <c r="B883" s="1162">
        <f>$B$852+'NS-Anschluss 2022'!$N$15</f>
        <v>1044.5800000000002</v>
      </c>
    </row>
    <row r="884" spans="1:2">
      <c r="A884">
        <v>882</v>
      </c>
      <c r="B884" s="1162">
        <f>$B$852+'NS-Anschluss 2022'!$N$15</f>
        <v>1044.5800000000002</v>
      </c>
    </row>
    <row r="885" spans="1:2">
      <c r="A885">
        <v>883</v>
      </c>
      <c r="B885" s="1162">
        <f>$B$852+'NS-Anschluss 2022'!$N$15</f>
        <v>1044.5800000000002</v>
      </c>
    </row>
    <row r="886" spans="1:2">
      <c r="A886">
        <v>884</v>
      </c>
      <c r="B886" s="1162">
        <f>$B$852+'NS-Anschluss 2022'!$N$15</f>
        <v>1044.5800000000002</v>
      </c>
    </row>
    <row r="887" spans="1:2">
      <c r="A887">
        <v>885</v>
      </c>
      <c r="B887" s="1162">
        <f>$B$852+'NS-Anschluss 2022'!$N$15</f>
        <v>1044.5800000000002</v>
      </c>
    </row>
    <row r="888" spans="1:2">
      <c r="A888">
        <v>886</v>
      </c>
      <c r="B888" s="1162">
        <f>$B$852+'NS-Anschluss 2022'!$N$15</f>
        <v>1044.5800000000002</v>
      </c>
    </row>
    <row r="889" spans="1:2">
      <c r="A889">
        <v>887</v>
      </c>
      <c r="B889" s="1162">
        <f>$B$852+'NS-Anschluss 2022'!$N$15</f>
        <v>1044.5800000000002</v>
      </c>
    </row>
    <row r="890" spans="1:2">
      <c r="A890">
        <v>888</v>
      </c>
      <c r="B890" s="1162">
        <f>$B$852+'NS-Anschluss 2022'!$N$15</f>
        <v>1044.5800000000002</v>
      </c>
    </row>
    <row r="891" spans="1:2">
      <c r="A891">
        <v>889</v>
      </c>
      <c r="B891" s="1162">
        <f>$B$852+'NS-Anschluss 2022'!$N$15</f>
        <v>1044.5800000000002</v>
      </c>
    </row>
    <row r="892" spans="1:2">
      <c r="A892">
        <v>890</v>
      </c>
      <c r="B892" s="1162">
        <f>$B$852+'NS-Anschluss 2022'!$N$15</f>
        <v>1044.5800000000002</v>
      </c>
    </row>
    <row r="893" spans="1:2">
      <c r="A893">
        <v>891</v>
      </c>
      <c r="B893" s="1162">
        <f>$B$852+'NS-Anschluss 2022'!$N$15</f>
        <v>1044.5800000000002</v>
      </c>
    </row>
    <row r="894" spans="1:2">
      <c r="A894">
        <v>892</v>
      </c>
      <c r="B894" s="1162">
        <f>$B$852+'NS-Anschluss 2022'!$N$15</f>
        <v>1044.5800000000002</v>
      </c>
    </row>
    <row r="895" spans="1:2">
      <c r="A895">
        <v>893</v>
      </c>
      <c r="B895" s="1162">
        <f>$B$852+'NS-Anschluss 2022'!$N$15</f>
        <v>1044.5800000000002</v>
      </c>
    </row>
    <row r="896" spans="1:2">
      <c r="A896">
        <v>894</v>
      </c>
      <c r="B896" s="1162">
        <f>$B$852+'NS-Anschluss 2022'!$N$15</f>
        <v>1044.5800000000002</v>
      </c>
    </row>
    <row r="897" spans="1:2">
      <c r="A897">
        <v>895</v>
      </c>
      <c r="B897" s="1162">
        <f>$B$852+'NS-Anschluss 2022'!$N$15</f>
        <v>1044.5800000000002</v>
      </c>
    </row>
    <row r="898" spans="1:2">
      <c r="A898">
        <v>896</v>
      </c>
      <c r="B898" s="1162">
        <f>$B$852+'NS-Anschluss 2022'!$N$15</f>
        <v>1044.5800000000002</v>
      </c>
    </row>
    <row r="899" spans="1:2">
      <c r="A899">
        <v>897</v>
      </c>
      <c r="B899" s="1162">
        <f>$B$852+'NS-Anschluss 2022'!$N$15</f>
        <v>1044.5800000000002</v>
      </c>
    </row>
    <row r="900" spans="1:2">
      <c r="A900">
        <v>898</v>
      </c>
      <c r="B900" s="1162">
        <f>$B$852+'NS-Anschluss 2022'!$N$15</f>
        <v>1044.5800000000002</v>
      </c>
    </row>
    <row r="901" spans="1:2">
      <c r="A901">
        <v>899</v>
      </c>
      <c r="B901" s="1162">
        <f>$B$852+'NS-Anschluss 2022'!$N$15</f>
        <v>1044.5800000000002</v>
      </c>
    </row>
    <row r="902" spans="1:2">
      <c r="A902">
        <v>900</v>
      </c>
      <c r="B902" s="1162">
        <f>$B$852+'NS-Anschluss 2022'!$N$15</f>
        <v>1044.5800000000002</v>
      </c>
    </row>
    <row r="903" spans="1:2">
      <c r="A903">
        <v>901</v>
      </c>
      <c r="B903" s="1162">
        <f>$B$852+'NS-Anschluss 2022'!$N$15</f>
        <v>1044.5800000000002</v>
      </c>
    </row>
    <row r="904" spans="1:2">
      <c r="A904">
        <v>902</v>
      </c>
      <c r="B904" s="1162">
        <f>$B$852+'NS-Anschluss 2022'!$N$15</f>
        <v>1044.5800000000002</v>
      </c>
    </row>
    <row r="905" spans="1:2">
      <c r="A905">
        <v>903</v>
      </c>
      <c r="B905" s="1162">
        <f>$B$852+'NS-Anschluss 2022'!$N$15</f>
        <v>1044.5800000000002</v>
      </c>
    </row>
    <row r="906" spans="1:2">
      <c r="A906">
        <v>904</v>
      </c>
      <c r="B906" s="1162">
        <f>$B$852+'NS-Anschluss 2022'!$N$15</f>
        <v>1044.5800000000002</v>
      </c>
    </row>
    <row r="907" spans="1:2">
      <c r="A907">
        <v>905</v>
      </c>
      <c r="B907" s="1162">
        <f>$B$852+'NS-Anschluss 2022'!$N$15</f>
        <v>1044.5800000000002</v>
      </c>
    </row>
    <row r="908" spans="1:2">
      <c r="A908">
        <v>906</v>
      </c>
      <c r="B908" s="1162">
        <f>$B$852+'NS-Anschluss 2022'!$N$15</f>
        <v>1044.5800000000002</v>
      </c>
    </row>
    <row r="909" spans="1:2">
      <c r="A909">
        <v>907</v>
      </c>
      <c r="B909" s="1162">
        <f>$B$852+'NS-Anschluss 2022'!$N$15</f>
        <v>1044.5800000000002</v>
      </c>
    </row>
    <row r="910" spans="1:2">
      <c r="A910">
        <v>908</v>
      </c>
      <c r="B910" s="1162">
        <f>$B$852+'NS-Anschluss 2022'!$N$15</f>
        <v>1044.5800000000002</v>
      </c>
    </row>
    <row r="911" spans="1:2">
      <c r="A911">
        <v>909</v>
      </c>
      <c r="B911" s="1162">
        <f>$B$852+'NS-Anschluss 2022'!$N$15</f>
        <v>1044.5800000000002</v>
      </c>
    </row>
    <row r="912" spans="1:2">
      <c r="A912">
        <v>910</v>
      </c>
      <c r="B912" s="1162">
        <f>$B$852+'NS-Anschluss 2022'!$N$15</f>
        <v>1044.5800000000002</v>
      </c>
    </row>
    <row r="913" spans="1:2">
      <c r="A913">
        <v>911</v>
      </c>
      <c r="B913" s="1162">
        <f>$B$852+'NS-Anschluss 2022'!$N$15</f>
        <v>1044.5800000000002</v>
      </c>
    </row>
    <row r="914" spans="1:2">
      <c r="A914">
        <v>912</v>
      </c>
      <c r="B914" s="1162">
        <f>$B$852+'NS-Anschluss 2022'!$N$15</f>
        <v>1044.5800000000002</v>
      </c>
    </row>
    <row r="915" spans="1:2">
      <c r="A915">
        <v>913</v>
      </c>
      <c r="B915" s="1162">
        <f>$B$852+'NS-Anschluss 2022'!$N$15</f>
        <v>1044.5800000000002</v>
      </c>
    </row>
    <row r="916" spans="1:2">
      <c r="A916">
        <v>914</v>
      </c>
      <c r="B916" s="1162">
        <f>$B$852+'NS-Anschluss 2022'!$N$15</f>
        <v>1044.5800000000002</v>
      </c>
    </row>
    <row r="917" spans="1:2">
      <c r="A917">
        <v>915</v>
      </c>
      <c r="B917" s="1162">
        <f>$B$852+'NS-Anschluss 2022'!$N$15</f>
        <v>1044.5800000000002</v>
      </c>
    </row>
    <row r="918" spans="1:2">
      <c r="A918">
        <v>916</v>
      </c>
      <c r="B918" s="1162">
        <f>$B$852+'NS-Anschluss 2022'!$N$15</f>
        <v>1044.5800000000002</v>
      </c>
    </row>
    <row r="919" spans="1:2">
      <c r="A919">
        <v>917</v>
      </c>
      <c r="B919" s="1162">
        <f>$B$852+'NS-Anschluss 2022'!$N$15</f>
        <v>1044.5800000000002</v>
      </c>
    </row>
    <row r="920" spans="1:2">
      <c r="A920">
        <v>918</v>
      </c>
      <c r="B920" s="1162">
        <f>$B$852+'NS-Anschluss 2022'!$N$15</f>
        <v>1044.5800000000002</v>
      </c>
    </row>
    <row r="921" spans="1:2">
      <c r="A921">
        <v>919</v>
      </c>
      <c r="B921" s="1162">
        <f>$B$852+'NS-Anschluss 2022'!$N$15</f>
        <v>1044.5800000000002</v>
      </c>
    </row>
    <row r="922" spans="1:2">
      <c r="A922">
        <v>920</v>
      </c>
      <c r="B922" s="1162">
        <f>$B$852+'NS-Anschluss 2022'!$N$15</f>
        <v>1044.5800000000002</v>
      </c>
    </row>
    <row r="923" spans="1:2">
      <c r="A923">
        <v>921</v>
      </c>
      <c r="B923" s="1162">
        <f>$B$852+'NS-Anschluss 2022'!$N$15</f>
        <v>1044.5800000000002</v>
      </c>
    </row>
    <row r="924" spans="1:2">
      <c r="A924">
        <v>922</v>
      </c>
      <c r="B924" s="1162">
        <f>$B$852+'NS-Anschluss 2022'!$N$15</f>
        <v>1044.5800000000002</v>
      </c>
    </row>
    <row r="925" spans="1:2">
      <c r="A925">
        <v>923</v>
      </c>
      <c r="B925" s="1162">
        <f>$B$852+'NS-Anschluss 2022'!$N$15</f>
        <v>1044.5800000000002</v>
      </c>
    </row>
    <row r="926" spans="1:2">
      <c r="A926">
        <v>924</v>
      </c>
      <c r="B926" s="1162">
        <f>$B$852+'NS-Anschluss 2022'!$N$15</f>
        <v>1044.5800000000002</v>
      </c>
    </row>
    <row r="927" spans="1:2">
      <c r="A927">
        <v>925</v>
      </c>
      <c r="B927" s="1162">
        <f>$B$852+'NS-Anschluss 2022'!$N$15</f>
        <v>1044.5800000000002</v>
      </c>
    </row>
    <row r="928" spans="1:2">
      <c r="A928">
        <v>926</v>
      </c>
      <c r="B928" s="1162">
        <f>$B$852+'NS-Anschluss 2022'!$N$15</f>
        <v>1044.5800000000002</v>
      </c>
    </row>
    <row r="929" spans="1:2">
      <c r="A929">
        <v>927</v>
      </c>
      <c r="B929" s="1162">
        <f>$B$852+'NS-Anschluss 2022'!$N$15</f>
        <v>1044.5800000000002</v>
      </c>
    </row>
    <row r="930" spans="1:2">
      <c r="A930">
        <v>928</v>
      </c>
      <c r="B930" s="1162">
        <f>$B$852+'NS-Anschluss 2022'!$N$15</f>
        <v>1044.5800000000002</v>
      </c>
    </row>
    <row r="931" spans="1:2">
      <c r="A931">
        <v>929</v>
      </c>
      <c r="B931" s="1162">
        <f>$B$852+'NS-Anschluss 2022'!$N$15</f>
        <v>1044.5800000000002</v>
      </c>
    </row>
    <row r="932" spans="1:2">
      <c r="A932">
        <v>930</v>
      </c>
      <c r="B932" s="1162">
        <f>$B$852+'NS-Anschluss 2022'!$N$15</f>
        <v>1044.5800000000002</v>
      </c>
    </row>
    <row r="933" spans="1:2">
      <c r="A933">
        <v>931</v>
      </c>
      <c r="B933" s="1162">
        <f>$B$852+'NS-Anschluss 2022'!$N$15</f>
        <v>1044.5800000000002</v>
      </c>
    </row>
    <row r="934" spans="1:2">
      <c r="A934">
        <v>932</v>
      </c>
      <c r="B934" s="1162">
        <f>$B$852+'NS-Anschluss 2022'!$N$15</f>
        <v>1044.5800000000002</v>
      </c>
    </row>
    <row r="935" spans="1:2">
      <c r="A935">
        <v>933</v>
      </c>
      <c r="B935" s="1162">
        <f>$B$852+'NS-Anschluss 2022'!$N$15</f>
        <v>1044.5800000000002</v>
      </c>
    </row>
    <row r="936" spans="1:2">
      <c r="A936">
        <v>934</v>
      </c>
      <c r="B936" s="1162">
        <f>$B$852+'NS-Anschluss 2022'!$N$15</f>
        <v>1044.5800000000002</v>
      </c>
    </row>
    <row r="937" spans="1:2">
      <c r="A937">
        <v>935</v>
      </c>
      <c r="B937" s="1162">
        <f>$B$852+'NS-Anschluss 2022'!$N$15</f>
        <v>1044.5800000000002</v>
      </c>
    </row>
    <row r="938" spans="1:2">
      <c r="A938">
        <v>936</v>
      </c>
      <c r="B938" s="1162">
        <f>$B$852+'NS-Anschluss 2022'!$N$15</f>
        <v>1044.5800000000002</v>
      </c>
    </row>
    <row r="939" spans="1:2">
      <c r="A939">
        <v>937</v>
      </c>
      <c r="B939" s="1162">
        <f>$B$852+'NS-Anschluss 2022'!$N$15</f>
        <v>1044.5800000000002</v>
      </c>
    </row>
    <row r="940" spans="1:2">
      <c r="A940">
        <v>938</v>
      </c>
      <c r="B940" s="1162">
        <f>$B$852+'NS-Anschluss 2022'!$N$15</f>
        <v>1044.5800000000002</v>
      </c>
    </row>
    <row r="941" spans="1:2">
      <c r="A941">
        <v>939</v>
      </c>
      <c r="B941" s="1162">
        <f>$B$852+'NS-Anschluss 2022'!$N$15</f>
        <v>1044.5800000000002</v>
      </c>
    </row>
    <row r="942" spans="1:2">
      <c r="A942">
        <v>940</v>
      </c>
      <c r="B942" s="1162">
        <f>$B$852+'NS-Anschluss 2022'!$N$15</f>
        <v>1044.5800000000002</v>
      </c>
    </row>
    <row r="943" spans="1:2">
      <c r="A943">
        <v>941</v>
      </c>
      <c r="B943" s="1162">
        <f>$B$852+'NS-Anschluss 2022'!$N$15</f>
        <v>1044.5800000000002</v>
      </c>
    </row>
    <row r="944" spans="1:2">
      <c r="A944">
        <v>942</v>
      </c>
      <c r="B944" s="1162">
        <f>$B$852+'NS-Anschluss 2022'!$N$15</f>
        <v>1044.5800000000002</v>
      </c>
    </row>
    <row r="945" spans="1:2">
      <c r="A945">
        <v>943</v>
      </c>
      <c r="B945" s="1162">
        <f>$B$852+'NS-Anschluss 2022'!$N$15</f>
        <v>1044.5800000000002</v>
      </c>
    </row>
    <row r="946" spans="1:2">
      <c r="A946">
        <v>944</v>
      </c>
      <c r="B946" s="1162">
        <f>$B$852+'NS-Anschluss 2022'!$N$15</f>
        <v>1044.5800000000002</v>
      </c>
    </row>
    <row r="947" spans="1:2">
      <c r="A947">
        <v>945</v>
      </c>
      <c r="B947" s="1162">
        <f>$B$852+'NS-Anschluss 2022'!$N$15</f>
        <v>1044.5800000000002</v>
      </c>
    </row>
    <row r="948" spans="1:2">
      <c r="A948">
        <v>946</v>
      </c>
      <c r="B948" s="1162">
        <f>$B$852+'NS-Anschluss 2022'!$N$15</f>
        <v>1044.5800000000002</v>
      </c>
    </row>
    <row r="949" spans="1:2">
      <c r="A949">
        <v>947</v>
      </c>
      <c r="B949" s="1162">
        <f>$B$852+'NS-Anschluss 2022'!$N$15</f>
        <v>1044.5800000000002</v>
      </c>
    </row>
    <row r="950" spans="1:2">
      <c r="A950">
        <v>948</v>
      </c>
      <c r="B950" s="1162">
        <f>$B$852+'NS-Anschluss 2022'!$N$15</f>
        <v>1044.5800000000002</v>
      </c>
    </row>
    <row r="951" spans="1:2">
      <c r="A951">
        <v>949</v>
      </c>
      <c r="B951" s="1162">
        <f>$B$852+'NS-Anschluss 2022'!$N$15</f>
        <v>1044.5800000000002</v>
      </c>
    </row>
    <row r="952" spans="1:2">
      <c r="A952">
        <v>950</v>
      </c>
      <c r="B952" s="1162">
        <f>$B$852+'NS-Anschluss 2022'!$N$15</f>
        <v>1044.5800000000002</v>
      </c>
    </row>
    <row r="953" spans="1:2">
      <c r="A953">
        <v>951</v>
      </c>
      <c r="B953" s="1162">
        <f>$B$952+'NS-Anschluss 2022'!$N$15</f>
        <v>1234.2900000000002</v>
      </c>
    </row>
    <row r="954" spans="1:2">
      <c r="A954">
        <v>952</v>
      </c>
      <c r="B954" s="1162">
        <f>$B$952+'NS-Anschluss 2022'!$N$15</f>
        <v>1234.2900000000002</v>
      </c>
    </row>
    <row r="955" spans="1:2">
      <c r="A955">
        <v>953</v>
      </c>
      <c r="B955" s="1162">
        <f>$B$952+'NS-Anschluss 2022'!$N$15</f>
        <v>1234.2900000000002</v>
      </c>
    </row>
    <row r="956" spans="1:2">
      <c r="A956">
        <v>954</v>
      </c>
      <c r="B956" s="1162">
        <f>$B$952+'NS-Anschluss 2022'!$N$15</f>
        <v>1234.2900000000002</v>
      </c>
    </row>
    <row r="957" spans="1:2">
      <c r="A957">
        <v>955</v>
      </c>
      <c r="B957" s="1162">
        <f>$B$952+'NS-Anschluss 2022'!$N$15</f>
        <v>1234.2900000000002</v>
      </c>
    </row>
    <row r="958" spans="1:2">
      <c r="A958">
        <v>956</v>
      </c>
      <c r="B958" s="1162">
        <f>$B$952+'NS-Anschluss 2022'!$N$15</f>
        <v>1234.2900000000002</v>
      </c>
    </row>
    <row r="959" spans="1:2">
      <c r="A959">
        <v>957</v>
      </c>
      <c r="B959" s="1162">
        <f>$B$952+'NS-Anschluss 2022'!$N$15</f>
        <v>1234.2900000000002</v>
      </c>
    </row>
    <row r="960" spans="1:2">
      <c r="A960">
        <v>958</v>
      </c>
      <c r="B960" s="1162">
        <f>$B$952+'NS-Anschluss 2022'!$N$15</f>
        <v>1234.2900000000002</v>
      </c>
    </row>
    <row r="961" spans="1:2">
      <c r="A961">
        <v>959</v>
      </c>
      <c r="B961" s="1162">
        <f>$B$952+'NS-Anschluss 2022'!$N$15</f>
        <v>1234.2900000000002</v>
      </c>
    </row>
    <row r="962" spans="1:2">
      <c r="A962">
        <v>960</v>
      </c>
      <c r="B962" s="1162">
        <f>$B$952+'NS-Anschluss 2022'!$N$15</f>
        <v>1234.2900000000002</v>
      </c>
    </row>
    <row r="963" spans="1:2">
      <c r="A963">
        <v>961</v>
      </c>
      <c r="B963" s="1162">
        <f>$B$952+'NS-Anschluss 2022'!$N$15</f>
        <v>1234.2900000000002</v>
      </c>
    </row>
    <row r="964" spans="1:2">
      <c r="A964">
        <v>962</v>
      </c>
      <c r="B964" s="1162">
        <f>$B$952+'NS-Anschluss 2022'!$N$15</f>
        <v>1234.2900000000002</v>
      </c>
    </row>
    <row r="965" spans="1:2">
      <c r="A965">
        <v>963</v>
      </c>
      <c r="B965" s="1162">
        <f>$B$952+'NS-Anschluss 2022'!$N$15</f>
        <v>1234.2900000000002</v>
      </c>
    </row>
    <row r="966" spans="1:2">
      <c r="A966">
        <v>964</v>
      </c>
      <c r="B966" s="1162">
        <f>$B$952+'NS-Anschluss 2022'!$N$15</f>
        <v>1234.2900000000002</v>
      </c>
    </row>
    <row r="967" spans="1:2">
      <c r="A967">
        <v>965</v>
      </c>
      <c r="B967" s="1162">
        <f>$B$952+'NS-Anschluss 2022'!$N$15</f>
        <v>1234.2900000000002</v>
      </c>
    </row>
    <row r="968" spans="1:2">
      <c r="A968">
        <v>966</v>
      </c>
      <c r="B968" s="1162">
        <f>$B$952+'NS-Anschluss 2022'!$N$15</f>
        <v>1234.2900000000002</v>
      </c>
    </row>
    <row r="969" spans="1:2">
      <c r="A969">
        <v>967</v>
      </c>
      <c r="B969" s="1162">
        <f>$B$952+'NS-Anschluss 2022'!$N$15</f>
        <v>1234.2900000000002</v>
      </c>
    </row>
    <row r="970" spans="1:2">
      <c r="A970">
        <v>968</v>
      </c>
      <c r="B970" s="1162">
        <f>$B$952+'NS-Anschluss 2022'!$N$15</f>
        <v>1234.2900000000002</v>
      </c>
    </row>
    <row r="971" spans="1:2">
      <c r="A971">
        <v>969</v>
      </c>
      <c r="B971" s="1162">
        <f>$B$952+'NS-Anschluss 2022'!$N$15</f>
        <v>1234.2900000000002</v>
      </c>
    </row>
    <row r="972" spans="1:2">
      <c r="A972">
        <v>970</v>
      </c>
      <c r="B972" s="1162">
        <f>$B$952+'NS-Anschluss 2022'!$N$15</f>
        <v>1234.2900000000002</v>
      </c>
    </row>
    <row r="973" spans="1:2">
      <c r="A973">
        <v>971</v>
      </c>
      <c r="B973" s="1162">
        <f>$B$952+'NS-Anschluss 2022'!$N$15</f>
        <v>1234.2900000000002</v>
      </c>
    </row>
    <row r="974" spans="1:2">
      <c r="A974">
        <v>972</v>
      </c>
      <c r="B974" s="1162">
        <f>$B$952+'NS-Anschluss 2022'!$N$15</f>
        <v>1234.2900000000002</v>
      </c>
    </row>
    <row r="975" spans="1:2">
      <c r="A975">
        <v>973</v>
      </c>
      <c r="B975" s="1162">
        <f>$B$952+'NS-Anschluss 2022'!$N$15</f>
        <v>1234.2900000000002</v>
      </c>
    </row>
    <row r="976" spans="1:2">
      <c r="A976">
        <v>974</v>
      </c>
      <c r="B976" s="1162">
        <f>$B$952+'NS-Anschluss 2022'!$N$15</f>
        <v>1234.2900000000002</v>
      </c>
    </row>
    <row r="977" spans="1:2">
      <c r="A977">
        <v>975</v>
      </c>
      <c r="B977" s="1162">
        <f>$B$952+'NS-Anschluss 2022'!$N$15</f>
        <v>1234.2900000000002</v>
      </c>
    </row>
    <row r="978" spans="1:2">
      <c r="A978">
        <v>976</v>
      </c>
      <c r="B978" s="1162">
        <f>$B$952+'NS-Anschluss 2022'!$N$15</f>
        <v>1234.2900000000002</v>
      </c>
    </row>
    <row r="979" spans="1:2">
      <c r="A979">
        <v>977</v>
      </c>
      <c r="B979" s="1162">
        <f>$B$952+'NS-Anschluss 2022'!$N$15</f>
        <v>1234.2900000000002</v>
      </c>
    </row>
    <row r="980" spans="1:2">
      <c r="A980">
        <v>978</v>
      </c>
      <c r="B980" s="1162">
        <f>$B$952+'NS-Anschluss 2022'!$N$15</f>
        <v>1234.2900000000002</v>
      </c>
    </row>
    <row r="981" spans="1:2">
      <c r="A981">
        <v>979</v>
      </c>
      <c r="B981" s="1162">
        <f>$B$952+'NS-Anschluss 2022'!$N$15</f>
        <v>1234.2900000000002</v>
      </c>
    </row>
    <row r="982" spans="1:2">
      <c r="A982">
        <v>980</v>
      </c>
      <c r="B982" s="1162">
        <f>$B$952+'NS-Anschluss 2022'!$N$15</f>
        <v>1234.2900000000002</v>
      </c>
    </row>
    <row r="983" spans="1:2">
      <c r="A983">
        <v>981</v>
      </c>
      <c r="B983" s="1162">
        <f>$B$952+'NS-Anschluss 2022'!$N$15</f>
        <v>1234.2900000000002</v>
      </c>
    </row>
    <row r="984" spans="1:2">
      <c r="A984">
        <v>982</v>
      </c>
      <c r="B984" s="1162">
        <f>$B$952+'NS-Anschluss 2022'!$N$15</f>
        <v>1234.2900000000002</v>
      </c>
    </row>
    <row r="985" spans="1:2">
      <c r="A985">
        <v>983</v>
      </c>
      <c r="B985" s="1162">
        <f>$B$952+'NS-Anschluss 2022'!$N$15</f>
        <v>1234.2900000000002</v>
      </c>
    </row>
    <row r="986" spans="1:2">
      <c r="A986">
        <v>984</v>
      </c>
      <c r="B986" s="1162">
        <f>$B$952+'NS-Anschluss 2022'!$N$15</f>
        <v>1234.2900000000002</v>
      </c>
    </row>
    <row r="987" spans="1:2">
      <c r="A987">
        <v>985</v>
      </c>
      <c r="B987" s="1162">
        <f>$B$952+'NS-Anschluss 2022'!$N$15</f>
        <v>1234.2900000000002</v>
      </c>
    </row>
    <row r="988" spans="1:2">
      <c r="A988">
        <v>986</v>
      </c>
      <c r="B988" s="1162">
        <f>$B$952+'NS-Anschluss 2022'!$N$15</f>
        <v>1234.2900000000002</v>
      </c>
    </row>
    <row r="989" spans="1:2">
      <c r="A989">
        <v>987</v>
      </c>
      <c r="B989" s="1162">
        <f>$B$952+'NS-Anschluss 2022'!$N$15</f>
        <v>1234.2900000000002</v>
      </c>
    </row>
    <row r="990" spans="1:2">
      <c r="A990">
        <v>988</v>
      </c>
      <c r="B990" s="1162">
        <f>$B$952+'NS-Anschluss 2022'!$N$15</f>
        <v>1234.2900000000002</v>
      </c>
    </row>
    <row r="991" spans="1:2">
      <c r="A991">
        <v>989</v>
      </c>
      <c r="B991" s="1162">
        <f>$B$952+'NS-Anschluss 2022'!$N$15</f>
        <v>1234.2900000000002</v>
      </c>
    </row>
    <row r="992" spans="1:2">
      <c r="A992">
        <v>990</v>
      </c>
      <c r="B992" s="1162">
        <f>$B$952+'NS-Anschluss 2022'!$N$15</f>
        <v>1234.2900000000002</v>
      </c>
    </row>
    <row r="993" spans="1:2">
      <c r="A993">
        <v>991</v>
      </c>
      <c r="B993" s="1162">
        <f>$B$952+'NS-Anschluss 2022'!$N$15</f>
        <v>1234.2900000000002</v>
      </c>
    </row>
    <row r="994" spans="1:2">
      <c r="A994">
        <v>992</v>
      </c>
      <c r="B994" s="1162">
        <f>$B$952+'NS-Anschluss 2022'!$N$15</f>
        <v>1234.2900000000002</v>
      </c>
    </row>
    <row r="995" spans="1:2">
      <c r="A995">
        <v>993</v>
      </c>
      <c r="B995" s="1162">
        <f>$B$952+'NS-Anschluss 2022'!$N$15</f>
        <v>1234.2900000000002</v>
      </c>
    </row>
    <row r="996" spans="1:2">
      <c r="A996">
        <v>994</v>
      </c>
      <c r="B996" s="1162">
        <f>$B$952+'NS-Anschluss 2022'!$N$15</f>
        <v>1234.2900000000002</v>
      </c>
    </row>
    <row r="997" spans="1:2">
      <c r="A997">
        <v>995</v>
      </c>
      <c r="B997" s="1162">
        <f>$B$952+'NS-Anschluss 2022'!$N$15</f>
        <v>1234.2900000000002</v>
      </c>
    </row>
    <row r="998" spans="1:2">
      <c r="A998">
        <v>996</v>
      </c>
      <c r="B998" s="1162">
        <f>$B$952+'NS-Anschluss 2022'!$N$15</f>
        <v>1234.2900000000002</v>
      </c>
    </row>
    <row r="999" spans="1:2">
      <c r="A999">
        <v>997</v>
      </c>
      <c r="B999" s="1162">
        <f>$B$952+'NS-Anschluss 2022'!$N$15</f>
        <v>1234.2900000000002</v>
      </c>
    </row>
    <row r="1000" spans="1:2">
      <c r="A1000">
        <v>998</v>
      </c>
      <c r="B1000" s="1162">
        <f>$B$952+'NS-Anschluss 2022'!$N$15</f>
        <v>1234.2900000000002</v>
      </c>
    </row>
    <row r="1001" spans="1:2">
      <c r="A1001">
        <v>999</v>
      </c>
      <c r="B1001" s="1162">
        <f>$B$952+'NS-Anschluss 2022'!$N$15</f>
        <v>1234.2900000000002</v>
      </c>
    </row>
    <row r="1002" spans="1:2">
      <c r="A1002">
        <v>1000</v>
      </c>
      <c r="B1002" s="1162">
        <f>$B$952+'NS-Anschluss 2022'!$N$15</f>
        <v>1234.2900000000002</v>
      </c>
    </row>
    <row r="1003" spans="1:2">
      <c r="A1003">
        <v>1001</v>
      </c>
      <c r="B1003" s="1162">
        <f>$B$952+'NS-Anschluss 2022'!$N$15</f>
        <v>1234.2900000000002</v>
      </c>
    </row>
    <row r="1004" spans="1:2">
      <c r="A1004">
        <v>1002</v>
      </c>
      <c r="B1004" s="1162">
        <f>$B$952+'NS-Anschluss 2022'!$N$15</f>
        <v>1234.2900000000002</v>
      </c>
    </row>
    <row r="1005" spans="1:2">
      <c r="A1005">
        <v>1003</v>
      </c>
      <c r="B1005" s="1162">
        <f>$B$952+'NS-Anschluss 2022'!$N$15</f>
        <v>1234.2900000000002</v>
      </c>
    </row>
    <row r="1006" spans="1:2">
      <c r="A1006">
        <v>1004</v>
      </c>
      <c r="B1006" s="1162">
        <f>$B$952+'NS-Anschluss 2022'!$N$15</f>
        <v>1234.2900000000002</v>
      </c>
    </row>
    <row r="1007" spans="1:2">
      <c r="A1007">
        <v>1005</v>
      </c>
      <c r="B1007" s="1162">
        <f>$B$952+'NS-Anschluss 2022'!$N$15</f>
        <v>1234.2900000000002</v>
      </c>
    </row>
    <row r="1008" spans="1:2">
      <c r="A1008">
        <v>1006</v>
      </c>
      <c r="B1008" s="1162">
        <f>$B$952+'NS-Anschluss 2022'!$N$15</f>
        <v>1234.2900000000002</v>
      </c>
    </row>
    <row r="1009" spans="1:2">
      <c r="A1009">
        <v>1007</v>
      </c>
      <c r="B1009" s="1162">
        <f>$B$952+'NS-Anschluss 2022'!$N$15</f>
        <v>1234.2900000000002</v>
      </c>
    </row>
    <row r="1010" spans="1:2">
      <c r="A1010">
        <v>1008</v>
      </c>
      <c r="B1010" s="1162">
        <f>$B$952+'NS-Anschluss 2022'!$N$15</f>
        <v>1234.2900000000002</v>
      </c>
    </row>
    <row r="1011" spans="1:2">
      <c r="A1011">
        <v>1009</v>
      </c>
      <c r="B1011" s="1162">
        <f>$B$952+'NS-Anschluss 2022'!$N$15</f>
        <v>1234.2900000000002</v>
      </c>
    </row>
    <row r="1012" spans="1:2">
      <c r="A1012">
        <v>1010</v>
      </c>
      <c r="B1012" s="1162">
        <f>$B$952+'NS-Anschluss 2022'!$N$15</f>
        <v>1234.2900000000002</v>
      </c>
    </row>
    <row r="1013" spans="1:2">
      <c r="A1013">
        <v>1011</v>
      </c>
      <c r="B1013" s="1162">
        <f>$B$952+'NS-Anschluss 2022'!$N$15</f>
        <v>1234.2900000000002</v>
      </c>
    </row>
    <row r="1014" spans="1:2">
      <c r="A1014">
        <v>1012</v>
      </c>
      <c r="B1014" s="1162">
        <f>$B$952+'NS-Anschluss 2022'!$N$15</f>
        <v>1234.2900000000002</v>
      </c>
    </row>
    <row r="1015" spans="1:2">
      <c r="A1015">
        <v>1013</v>
      </c>
      <c r="B1015" s="1162">
        <f>$B$952+'NS-Anschluss 2022'!$N$15</f>
        <v>1234.2900000000002</v>
      </c>
    </row>
    <row r="1016" spans="1:2">
      <c r="A1016">
        <v>1014</v>
      </c>
      <c r="B1016" s="1162">
        <f>$B$952+'NS-Anschluss 2022'!$N$15</f>
        <v>1234.2900000000002</v>
      </c>
    </row>
    <row r="1017" spans="1:2">
      <c r="A1017">
        <v>1015</v>
      </c>
      <c r="B1017" s="1162">
        <f>$B$952+'NS-Anschluss 2022'!$N$15</f>
        <v>1234.2900000000002</v>
      </c>
    </row>
    <row r="1018" spans="1:2">
      <c r="A1018">
        <v>1016</v>
      </c>
      <c r="B1018" s="1162">
        <f>$B$952+'NS-Anschluss 2022'!$N$15</f>
        <v>1234.2900000000002</v>
      </c>
    </row>
    <row r="1019" spans="1:2">
      <c r="A1019">
        <v>1017</v>
      </c>
      <c r="B1019" s="1162">
        <f>$B$952+'NS-Anschluss 2022'!$N$15</f>
        <v>1234.2900000000002</v>
      </c>
    </row>
    <row r="1020" spans="1:2">
      <c r="A1020">
        <v>1018</v>
      </c>
      <c r="B1020" s="1162">
        <f>$B$952+'NS-Anschluss 2022'!$N$15</f>
        <v>1234.2900000000002</v>
      </c>
    </row>
    <row r="1021" spans="1:2">
      <c r="A1021">
        <v>1019</v>
      </c>
      <c r="B1021" s="1162">
        <f>$B$952+'NS-Anschluss 2022'!$N$15</f>
        <v>1234.2900000000002</v>
      </c>
    </row>
    <row r="1022" spans="1:2">
      <c r="A1022">
        <v>1020</v>
      </c>
      <c r="B1022" s="1162">
        <f>$B$952+'NS-Anschluss 2022'!$N$15</f>
        <v>1234.2900000000002</v>
      </c>
    </row>
    <row r="1023" spans="1:2">
      <c r="A1023">
        <v>1021</v>
      </c>
      <c r="B1023" s="1162">
        <f>$B$952+'NS-Anschluss 2022'!$N$15</f>
        <v>1234.2900000000002</v>
      </c>
    </row>
    <row r="1024" spans="1:2">
      <c r="A1024">
        <v>1022</v>
      </c>
      <c r="B1024" s="1162">
        <f>$B$952+'NS-Anschluss 2022'!$N$15</f>
        <v>1234.2900000000002</v>
      </c>
    </row>
    <row r="1025" spans="1:2">
      <c r="A1025">
        <v>1023</v>
      </c>
      <c r="B1025" s="1162">
        <f>$B$952+'NS-Anschluss 2022'!$N$15</f>
        <v>1234.2900000000002</v>
      </c>
    </row>
    <row r="1026" spans="1:2">
      <c r="A1026">
        <v>1024</v>
      </c>
      <c r="B1026" s="1162">
        <f>$B$952+'NS-Anschluss 2022'!$N$15</f>
        <v>1234.2900000000002</v>
      </c>
    </row>
    <row r="1027" spans="1:2">
      <c r="A1027">
        <v>1025</v>
      </c>
      <c r="B1027" s="1162">
        <f>$B$952+'NS-Anschluss 2022'!$N$15</f>
        <v>1234.2900000000002</v>
      </c>
    </row>
    <row r="1028" spans="1:2">
      <c r="A1028">
        <v>1026</v>
      </c>
      <c r="B1028" s="1162">
        <f>$B$952+'NS-Anschluss 2022'!$N$15</f>
        <v>1234.2900000000002</v>
      </c>
    </row>
    <row r="1029" spans="1:2">
      <c r="A1029">
        <v>1027</v>
      </c>
      <c r="B1029" s="1162">
        <f>$B$952+'NS-Anschluss 2022'!$N$15</f>
        <v>1234.2900000000002</v>
      </c>
    </row>
    <row r="1030" spans="1:2">
      <c r="A1030">
        <v>1028</v>
      </c>
      <c r="B1030" s="1162">
        <f>$B$952+'NS-Anschluss 2022'!$N$15</f>
        <v>1234.2900000000002</v>
      </c>
    </row>
    <row r="1031" spans="1:2">
      <c r="A1031">
        <v>1029</v>
      </c>
      <c r="B1031" s="1162">
        <f>$B$952+'NS-Anschluss 2022'!$N$15</f>
        <v>1234.2900000000002</v>
      </c>
    </row>
    <row r="1032" spans="1:2">
      <c r="A1032">
        <v>1030</v>
      </c>
      <c r="B1032" s="1162">
        <f>$B$952+'NS-Anschluss 2022'!$N$15</f>
        <v>1234.2900000000002</v>
      </c>
    </row>
    <row r="1033" spans="1:2">
      <c r="A1033">
        <v>1031</v>
      </c>
      <c r="B1033" s="1162">
        <f>$B$952+'NS-Anschluss 2022'!$N$15</f>
        <v>1234.2900000000002</v>
      </c>
    </row>
    <row r="1034" spans="1:2">
      <c r="A1034">
        <v>1032</v>
      </c>
      <c r="B1034" s="1162">
        <f>$B$952+'NS-Anschluss 2022'!$N$15</f>
        <v>1234.2900000000002</v>
      </c>
    </row>
    <row r="1035" spans="1:2">
      <c r="A1035">
        <v>1033</v>
      </c>
      <c r="B1035" s="1162">
        <f>$B$952+'NS-Anschluss 2022'!$N$15</f>
        <v>1234.2900000000002</v>
      </c>
    </row>
    <row r="1036" spans="1:2">
      <c r="A1036">
        <v>1034</v>
      </c>
      <c r="B1036" s="1162">
        <f>$B$952+'NS-Anschluss 2022'!$N$15</f>
        <v>1234.2900000000002</v>
      </c>
    </row>
    <row r="1037" spans="1:2">
      <c r="A1037">
        <v>1035</v>
      </c>
      <c r="B1037" s="1162">
        <f>$B$952+'NS-Anschluss 2022'!$N$15</f>
        <v>1234.2900000000002</v>
      </c>
    </row>
    <row r="1038" spans="1:2">
      <c r="A1038">
        <v>1036</v>
      </c>
      <c r="B1038" s="1162">
        <f>$B$952+'NS-Anschluss 2022'!$N$15</f>
        <v>1234.2900000000002</v>
      </c>
    </row>
    <row r="1039" spans="1:2">
      <c r="A1039">
        <v>1037</v>
      </c>
      <c r="B1039" s="1162">
        <f>$B$952+'NS-Anschluss 2022'!$N$15</f>
        <v>1234.2900000000002</v>
      </c>
    </row>
    <row r="1040" spans="1:2">
      <c r="A1040">
        <v>1038</v>
      </c>
      <c r="B1040" s="1162">
        <f>$B$952+'NS-Anschluss 2022'!$N$15</f>
        <v>1234.2900000000002</v>
      </c>
    </row>
    <row r="1041" spans="1:2">
      <c r="A1041">
        <v>1039</v>
      </c>
      <c r="B1041" s="1162">
        <f>$B$952+'NS-Anschluss 2022'!$N$15</f>
        <v>1234.2900000000002</v>
      </c>
    </row>
    <row r="1042" spans="1:2">
      <c r="A1042">
        <v>1040</v>
      </c>
      <c r="B1042" s="1162">
        <f>$B$952+'NS-Anschluss 2022'!$N$15</f>
        <v>1234.2900000000002</v>
      </c>
    </row>
    <row r="1043" spans="1:2">
      <c r="A1043">
        <v>1041</v>
      </c>
      <c r="B1043" s="1162">
        <f>$B$952+'NS-Anschluss 2022'!$N$15</f>
        <v>1234.2900000000002</v>
      </c>
    </row>
    <row r="1044" spans="1:2">
      <c r="A1044">
        <v>1042</v>
      </c>
      <c r="B1044" s="1162">
        <f>$B$952+'NS-Anschluss 2022'!$N$15</f>
        <v>1234.2900000000002</v>
      </c>
    </row>
    <row r="1045" spans="1:2">
      <c r="A1045">
        <v>1043</v>
      </c>
      <c r="B1045" s="1162">
        <f>$B$952+'NS-Anschluss 2022'!$N$15</f>
        <v>1234.2900000000002</v>
      </c>
    </row>
    <row r="1046" spans="1:2">
      <c r="A1046">
        <v>1044</v>
      </c>
      <c r="B1046" s="1162">
        <f>$B$952+'NS-Anschluss 2022'!$N$15</f>
        <v>1234.2900000000002</v>
      </c>
    </row>
    <row r="1047" spans="1:2">
      <c r="A1047">
        <v>1045</v>
      </c>
      <c r="B1047" s="1162">
        <f>$B$952+'NS-Anschluss 2022'!$N$15</f>
        <v>1234.2900000000002</v>
      </c>
    </row>
    <row r="1048" spans="1:2">
      <c r="A1048">
        <v>1046</v>
      </c>
      <c r="B1048" s="1162">
        <f>$B$952+'NS-Anschluss 2022'!$N$15</f>
        <v>1234.2900000000002</v>
      </c>
    </row>
    <row r="1049" spans="1:2">
      <c r="A1049">
        <v>1047</v>
      </c>
      <c r="B1049" s="1162">
        <f>$B$952+'NS-Anschluss 2022'!$N$15</f>
        <v>1234.2900000000002</v>
      </c>
    </row>
    <row r="1050" spans="1:2">
      <c r="A1050">
        <v>1048</v>
      </c>
      <c r="B1050" s="1162">
        <f>$B$952+'NS-Anschluss 2022'!$N$15</f>
        <v>1234.2900000000002</v>
      </c>
    </row>
    <row r="1051" spans="1:2">
      <c r="A1051">
        <v>1049</v>
      </c>
      <c r="B1051" s="1162">
        <f>$B$952+'NS-Anschluss 2022'!$N$15</f>
        <v>1234.2900000000002</v>
      </c>
    </row>
    <row r="1052" spans="1:2">
      <c r="A1052">
        <v>1050</v>
      </c>
      <c r="B1052" s="1162">
        <f>$B$952+'NS-Anschluss 2022'!$N$15</f>
        <v>1234.2900000000002</v>
      </c>
    </row>
    <row r="1053" spans="1:2">
      <c r="A1053">
        <v>1051</v>
      </c>
      <c r="B1053" s="1162">
        <f>$B$1052+'NS-Anschluss 2022'!$N$15</f>
        <v>1424.0000000000002</v>
      </c>
    </row>
    <row r="1054" spans="1:2">
      <c r="A1054">
        <v>1052</v>
      </c>
      <c r="B1054" s="1162">
        <f>$B$1052+'NS-Anschluss 2022'!$N$15</f>
        <v>1424.0000000000002</v>
      </c>
    </row>
    <row r="1055" spans="1:2">
      <c r="A1055">
        <v>1053</v>
      </c>
      <c r="B1055" s="1162">
        <f>$B$1052+'NS-Anschluss 2022'!$N$15</f>
        <v>1424.0000000000002</v>
      </c>
    </row>
    <row r="1056" spans="1:2">
      <c r="A1056">
        <v>1054</v>
      </c>
      <c r="B1056" s="1162">
        <f>$B$1052+'NS-Anschluss 2022'!$N$15</f>
        <v>1424.0000000000002</v>
      </c>
    </row>
    <row r="1057" spans="1:2">
      <c r="A1057">
        <v>1055</v>
      </c>
      <c r="B1057" s="1162">
        <f>$B$1052+'NS-Anschluss 2022'!$N$15</f>
        <v>1424.0000000000002</v>
      </c>
    </row>
    <row r="1058" spans="1:2">
      <c r="A1058">
        <v>1056</v>
      </c>
      <c r="B1058" s="1162">
        <f>$B$1052+'NS-Anschluss 2022'!$N$15</f>
        <v>1424.0000000000002</v>
      </c>
    </row>
    <row r="1059" spans="1:2">
      <c r="A1059">
        <v>1057</v>
      </c>
      <c r="B1059" s="1162">
        <f>$B$1052+'NS-Anschluss 2022'!$N$15</f>
        <v>1424.0000000000002</v>
      </c>
    </row>
    <row r="1060" spans="1:2">
      <c r="A1060">
        <v>1058</v>
      </c>
      <c r="B1060" s="1162">
        <f>$B$1052+'NS-Anschluss 2022'!$N$15</f>
        <v>1424.0000000000002</v>
      </c>
    </row>
    <row r="1061" spans="1:2">
      <c r="A1061">
        <v>1059</v>
      </c>
      <c r="B1061" s="1162">
        <f>$B$1052+'NS-Anschluss 2022'!$N$15</f>
        <v>1424.0000000000002</v>
      </c>
    </row>
    <row r="1062" spans="1:2">
      <c r="A1062">
        <v>1060</v>
      </c>
      <c r="B1062" s="1162">
        <f>$B$1052+'NS-Anschluss 2022'!$N$15</f>
        <v>1424.0000000000002</v>
      </c>
    </row>
    <row r="1063" spans="1:2">
      <c r="A1063">
        <v>1061</v>
      </c>
      <c r="B1063" s="1162">
        <f>$B$1052+'NS-Anschluss 2022'!$N$15</f>
        <v>1424.0000000000002</v>
      </c>
    </row>
    <row r="1064" spans="1:2">
      <c r="A1064">
        <v>1062</v>
      </c>
      <c r="B1064" s="1162">
        <f>$B$1052+'NS-Anschluss 2022'!$N$15</f>
        <v>1424.0000000000002</v>
      </c>
    </row>
    <row r="1065" spans="1:2">
      <c r="A1065">
        <v>1063</v>
      </c>
      <c r="B1065" s="1162">
        <f>$B$1052+'NS-Anschluss 2022'!$N$15</f>
        <v>1424.0000000000002</v>
      </c>
    </row>
    <row r="1066" spans="1:2">
      <c r="A1066">
        <v>1064</v>
      </c>
      <c r="B1066" s="1162">
        <f>$B$1052+'NS-Anschluss 2022'!$N$15</f>
        <v>1424.0000000000002</v>
      </c>
    </row>
    <row r="1067" spans="1:2">
      <c r="A1067">
        <v>1065</v>
      </c>
      <c r="B1067" s="1162">
        <f>$B$1052+'NS-Anschluss 2022'!$N$15</f>
        <v>1424.0000000000002</v>
      </c>
    </row>
    <row r="1068" spans="1:2">
      <c r="A1068">
        <v>1066</v>
      </c>
      <c r="B1068" s="1162">
        <f>$B$1052+'NS-Anschluss 2022'!$N$15</f>
        <v>1424.0000000000002</v>
      </c>
    </row>
    <row r="1069" spans="1:2">
      <c r="A1069">
        <v>1067</v>
      </c>
      <c r="B1069" s="1162">
        <f>$B$1052+'NS-Anschluss 2022'!$N$15</f>
        <v>1424.0000000000002</v>
      </c>
    </row>
    <row r="1070" spans="1:2">
      <c r="A1070">
        <v>1068</v>
      </c>
      <c r="B1070" s="1162">
        <f>$B$1052+'NS-Anschluss 2022'!$N$15</f>
        <v>1424.0000000000002</v>
      </c>
    </row>
    <row r="1071" spans="1:2">
      <c r="A1071">
        <v>1069</v>
      </c>
      <c r="B1071" s="1162">
        <f>$B$1052+'NS-Anschluss 2022'!$N$15</f>
        <v>1424.0000000000002</v>
      </c>
    </row>
    <row r="1072" spans="1:2">
      <c r="A1072">
        <v>1070</v>
      </c>
      <c r="B1072" s="1162">
        <f>$B$1052+'NS-Anschluss 2022'!$N$15</f>
        <v>1424.0000000000002</v>
      </c>
    </row>
    <row r="1073" spans="1:2">
      <c r="A1073">
        <v>1071</v>
      </c>
      <c r="B1073" s="1162">
        <f>$B$1052+'NS-Anschluss 2022'!$N$15</f>
        <v>1424.0000000000002</v>
      </c>
    </row>
    <row r="1074" spans="1:2">
      <c r="A1074">
        <v>1072</v>
      </c>
      <c r="B1074" s="1162">
        <f>$B$1052+'NS-Anschluss 2022'!$N$15</f>
        <v>1424.0000000000002</v>
      </c>
    </row>
    <row r="1075" spans="1:2">
      <c r="A1075">
        <v>1073</v>
      </c>
      <c r="B1075" s="1162">
        <f>$B$1052+'NS-Anschluss 2022'!$N$15</f>
        <v>1424.0000000000002</v>
      </c>
    </row>
    <row r="1076" spans="1:2">
      <c r="A1076">
        <v>1074</v>
      </c>
      <c r="B1076" s="1162">
        <f>$B$1052+'NS-Anschluss 2022'!$N$15</f>
        <v>1424.0000000000002</v>
      </c>
    </row>
    <row r="1077" spans="1:2">
      <c r="A1077">
        <v>1075</v>
      </c>
      <c r="B1077" s="1162">
        <f>$B$1052+'NS-Anschluss 2022'!$N$15</f>
        <v>1424.0000000000002</v>
      </c>
    </row>
    <row r="1078" spans="1:2">
      <c r="A1078">
        <v>1076</v>
      </c>
      <c r="B1078" s="1162">
        <f>$B$1052+'NS-Anschluss 2022'!$N$15</f>
        <v>1424.0000000000002</v>
      </c>
    </row>
    <row r="1079" spans="1:2">
      <c r="A1079">
        <v>1077</v>
      </c>
      <c r="B1079" s="1162">
        <f>$B$1052+'NS-Anschluss 2022'!$N$15</f>
        <v>1424.0000000000002</v>
      </c>
    </row>
    <row r="1080" spans="1:2">
      <c r="A1080">
        <v>1078</v>
      </c>
      <c r="B1080" s="1162">
        <f>$B$1052+'NS-Anschluss 2022'!$N$15</f>
        <v>1424.0000000000002</v>
      </c>
    </row>
    <row r="1081" spans="1:2">
      <c r="A1081">
        <v>1079</v>
      </c>
      <c r="B1081" s="1162">
        <f>$B$1052+'NS-Anschluss 2022'!$N$15</f>
        <v>1424.0000000000002</v>
      </c>
    </row>
    <row r="1082" spans="1:2">
      <c r="A1082">
        <v>1080</v>
      </c>
      <c r="B1082" s="1162">
        <f>$B$1052+'NS-Anschluss 2022'!$N$15</f>
        <v>1424.0000000000002</v>
      </c>
    </row>
    <row r="1083" spans="1:2">
      <c r="A1083">
        <v>1081</v>
      </c>
      <c r="B1083" s="1162">
        <f>$B$1052+'NS-Anschluss 2022'!$N$15</f>
        <v>1424.0000000000002</v>
      </c>
    </row>
    <row r="1084" spans="1:2">
      <c r="A1084">
        <v>1082</v>
      </c>
      <c r="B1084" s="1162">
        <f>$B$1052+'NS-Anschluss 2022'!$N$15</f>
        <v>1424.0000000000002</v>
      </c>
    </row>
    <row r="1085" spans="1:2">
      <c r="A1085">
        <v>1083</v>
      </c>
      <c r="B1085" s="1162">
        <f>$B$1052+'NS-Anschluss 2022'!$N$15</f>
        <v>1424.0000000000002</v>
      </c>
    </row>
    <row r="1086" spans="1:2">
      <c r="A1086">
        <v>1084</v>
      </c>
      <c r="B1086" s="1162">
        <f>$B$1052+'NS-Anschluss 2022'!$N$15</f>
        <v>1424.0000000000002</v>
      </c>
    </row>
    <row r="1087" spans="1:2">
      <c r="A1087">
        <v>1085</v>
      </c>
      <c r="B1087" s="1162">
        <f>$B$1052+'NS-Anschluss 2022'!$N$15</f>
        <v>1424.0000000000002</v>
      </c>
    </row>
    <row r="1088" spans="1:2">
      <c r="A1088">
        <v>1086</v>
      </c>
      <c r="B1088" s="1162">
        <f>$B$1052+'NS-Anschluss 2022'!$N$15</f>
        <v>1424.0000000000002</v>
      </c>
    </row>
    <row r="1089" spans="1:2">
      <c r="A1089">
        <v>1087</v>
      </c>
      <c r="B1089" s="1162">
        <f>$B$1052+'NS-Anschluss 2022'!$N$15</f>
        <v>1424.0000000000002</v>
      </c>
    </row>
    <row r="1090" spans="1:2">
      <c r="A1090">
        <v>1088</v>
      </c>
      <c r="B1090" s="1162">
        <f>$B$1052+'NS-Anschluss 2022'!$N$15</f>
        <v>1424.0000000000002</v>
      </c>
    </row>
    <row r="1091" spans="1:2">
      <c r="A1091">
        <v>1089</v>
      </c>
      <c r="B1091" s="1162">
        <f>$B$1052+'NS-Anschluss 2022'!$N$15</f>
        <v>1424.0000000000002</v>
      </c>
    </row>
    <row r="1092" spans="1:2">
      <c r="A1092">
        <v>1090</v>
      </c>
      <c r="B1092" s="1162">
        <f>$B$1052+'NS-Anschluss 2022'!$N$15</f>
        <v>1424.0000000000002</v>
      </c>
    </row>
    <row r="1093" spans="1:2">
      <c r="A1093">
        <v>1091</v>
      </c>
      <c r="B1093" s="1162">
        <f>$B$1052+'NS-Anschluss 2022'!$N$15</f>
        <v>1424.0000000000002</v>
      </c>
    </row>
    <row r="1094" spans="1:2">
      <c r="A1094">
        <v>1092</v>
      </c>
      <c r="B1094" s="1162">
        <f>$B$1052+'NS-Anschluss 2022'!$N$15</f>
        <v>1424.0000000000002</v>
      </c>
    </row>
    <row r="1095" spans="1:2">
      <c r="A1095">
        <v>1093</v>
      </c>
      <c r="B1095" s="1162">
        <f>$B$1052+'NS-Anschluss 2022'!$N$15</f>
        <v>1424.0000000000002</v>
      </c>
    </row>
    <row r="1096" spans="1:2">
      <c r="A1096">
        <v>1094</v>
      </c>
      <c r="B1096" s="1162">
        <f>$B$1052+'NS-Anschluss 2022'!$N$15</f>
        <v>1424.0000000000002</v>
      </c>
    </row>
    <row r="1097" spans="1:2">
      <c r="A1097">
        <v>1095</v>
      </c>
      <c r="B1097" s="1162">
        <f>$B$1052+'NS-Anschluss 2022'!$N$15</f>
        <v>1424.0000000000002</v>
      </c>
    </row>
    <row r="1098" spans="1:2">
      <c r="A1098">
        <v>1096</v>
      </c>
      <c r="B1098" s="1162">
        <f>$B$1052+'NS-Anschluss 2022'!$N$15</f>
        <v>1424.0000000000002</v>
      </c>
    </row>
    <row r="1099" spans="1:2">
      <c r="A1099">
        <v>1097</v>
      </c>
      <c r="B1099" s="1162">
        <f>$B$1052+'NS-Anschluss 2022'!$N$15</f>
        <v>1424.0000000000002</v>
      </c>
    </row>
    <row r="1100" spans="1:2">
      <c r="A1100">
        <v>1098</v>
      </c>
      <c r="B1100" s="1162">
        <f>$B$1052+'NS-Anschluss 2022'!$N$15</f>
        <v>1424.0000000000002</v>
      </c>
    </row>
    <row r="1101" spans="1:2">
      <c r="A1101">
        <v>1099</v>
      </c>
      <c r="B1101" s="1162">
        <f>$B$1052+'NS-Anschluss 2022'!$N$15</f>
        <v>1424.0000000000002</v>
      </c>
    </row>
    <row r="1102" spans="1:2">
      <c r="A1102">
        <v>1100</v>
      </c>
      <c r="B1102" s="1162">
        <f>$B$1052+'NS-Anschluss 2022'!$N$15</f>
        <v>1424.0000000000002</v>
      </c>
    </row>
    <row r="1103" spans="1:2">
      <c r="A1103">
        <v>1101</v>
      </c>
      <c r="B1103" s="1162">
        <f>$B$1052+'NS-Anschluss 2022'!$N$15</f>
        <v>1424.0000000000002</v>
      </c>
    </row>
    <row r="1104" spans="1:2">
      <c r="A1104">
        <v>1102</v>
      </c>
      <c r="B1104" s="1162">
        <f>$B$1052+'NS-Anschluss 2022'!$N$15</f>
        <v>1424.0000000000002</v>
      </c>
    </row>
    <row r="1105" spans="1:2">
      <c r="A1105">
        <v>1103</v>
      </c>
      <c r="B1105" s="1162">
        <f>$B$1052+'NS-Anschluss 2022'!$N$15</f>
        <v>1424.0000000000002</v>
      </c>
    </row>
    <row r="1106" spans="1:2">
      <c r="A1106">
        <v>1104</v>
      </c>
      <c r="B1106" s="1162">
        <f>$B$1052+'NS-Anschluss 2022'!$N$15</f>
        <v>1424.0000000000002</v>
      </c>
    </row>
    <row r="1107" spans="1:2">
      <c r="A1107">
        <v>1105</v>
      </c>
      <c r="B1107" s="1162">
        <f>$B$1052+'NS-Anschluss 2022'!$N$15</f>
        <v>1424.0000000000002</v>
      </c>
    </row>
    <row r="1108" spans="1:2">
      <c r="A1108">
        <v>1106</v>
      </c>
      <c r="B1108" s="1162">
        <f>$B$1052+'NS-Anschluss 2022'!$N$15</f>
        <v>1424.0000000000002</v>
      </c>
    </row>
    <row r="1109" spans="1:2">
      <c r="A1109">
        <v>1107</v>
      </c>
      <c r="B1109" s="1162">
        <f>$B$1052+'NS-Anschluss 2022'!$N$15</f>
        <v>1424.0000000000002</v>
      </c>
    </row>
    <row r="1110" spans="1:2">
      <c r="A1110">
        <v>1108</v>
      </c>
      <c r="B1110" s="1162">
        <f>$B$1052+'NS-Anschluss 2022'!$N$15</f>
        <v>1424.0000000000002</v>
      </c>
    </row>
    <row r="1111" spans="1:2">
      <c r="A1111">
        <v>1109</v>
      </c>
      <c r="B1111" s="1162">
        <f>$B$1052+'NS-Anschluss 2022'!$N$15</f>
        <v>1424.0000000000002</v>
      </c>
    </row>
    <row r="1112" spans="1:2">
      <c r="A1112">
        <v>1110</v>
      </c>
      <c r="B1112" s="1162">
        <f>$B$1052+'NS-Anschluss 2022'!$N$15</f>
        <v>1424.0000000000002</v>
      </c>
    </row>
    <row r="1113" spans="1:2">
      <c r="A1113">
        <v>1111</v>
      </c>
      <c r="B1113" s="1162">
        <f>$B$1052+'NS-Anschluss 2022'!$N$15</f>
        <v>1424.0000000000002</v>
      </c>
    </row>
    <row r="1114" spans="1:2">
      <c r="A1114">
        <v>1112</v>
      </c>
      <c r="B1114" s="1162">
        <f>$B$1052+'NS-Anschluss 2022'!$N$15</f>
        <v>1424.0000000000002</v>
      </c>
    </row>
    <row r="1115" spans="1:2">
      <c r="A1115">
        <v>1113</v>
      </c>
      <c r="B1115" s="1162">
        <f>$B$1052+'NS-Anschluss 2022'!$N$15</f>
        <v>1424.0000000000002</v>
      </c>
    </row>
    <row r="1116" spans="1:2">
      <c r="A1116">
        <v>1114</v>
      </c>
      <c r="B1116" s="1162">
        <f>$B$1052+'NS-Anschluss 2022'!$N$15</f>
        <v>1424.0000000000002</v>
      </c>
    </row>
    <row r="1117" spans="1:2">
      <c r="A1117">
        <v>1115</v>
      </c>
      <c r="B1117" s="1162">
        <f>$B$1052+'NS-Anschluss 2022'!$N$15</f>
        <v>1424.0000000000002</v>
      </c>
    </row>
    <row r="1118" spans="1:2">
      <c r="A1118">
        <v>1116</v>
      </c>
      <c r="B1118" s="1162">
        <f>$B$1052+'NS-Anschluss 2022'!$N$15</f>
        <v>1424.0000000000002</v>
      </c>
    </row>
    <row r="1119" spans="1:2">
      <c r="A1119">
        <v>1117</v>
      </c>
      <c r="B1119" s="1162">
        <f>$B$1052+'NS-Anschluss 2022'!$N$15</f>
        <v>1424.0000000000002</v>
      </c>
    </row>
    <row r="1120" spans="1:2">
      <c r="A1120">
        <v>1118</v>
      </c>
      <c r="B1120" s="1162">
        <f>$B$1052+'NS-Anschluss 2022'!$N$15</f>
        <v>1424.0000000000002</v>
      </c>
    </row>
    <row r="1121" spans="1:2">
      <c r="A1121">
        <v>1119</v>
      </c>
      <c r="B1121" s="1162">
        <f>$B$1052+'NS-Anschluss 2022'!$N$15</f>
        <v>1424.0000000000002</v>
      </c>
    </row>
    <row r="1122" spans="1:2">
      <c r="A1122">
        <v>1120</v>
      </c>
      <c r="B1122" s="1162">
        <f>$B$1052+'NS-Anschluss 2022'!$N$15</f>
        <v>1424.0000000000002</v>
      </c>
    </row>
    <row r="1123" spans="1:2">
      <c r="A1123">
        <v>1121</v>
      </c>
      <c r="B1123" s="1162">
        <f>$B$1052+'NS-Anschluss 2022'!$N$15</f>
        <v>1424.0000000000002</v>
      </c>
    </row>
    <row r="1124" spans="1:2">
      <c r="A1124">
        <v>1122</v>
      </c>
      <c r="B1124" s="1162">
        <f>$B$1052+'NS-Anschluss 2022'!$N$15</f>
        <v>1424.0000000000002</v>
      </c>
    </row>
    <row r="1125" spans="1:2">
      <c r="A1125">
        <v>1123</v>
      </c>
      <c r="B1125" s="1162">
        <f>$B$1052+'NS-Anschluss 2022'!$N$15</f>
        <v>1424.0000000000002</v>
      </c>
    </row>
    <row r="1126" spans="1:2">
      <c r="A1126">
        <v>1124</v>
      </c>
      <c r="B1126" s="1162">
        <f>$B$1052+'NS-Anschluss 2022'!$N$15</f>
        <v>1424.0000000000002</v>
      </c>
    </row>
    <row r="1127" spans="1:2">
      <c r="A1127">
        <v>1125</v>
      </c>
      <c r="B1127" s="1162">
        <f>$B$1052+'NS-Anschluss 2022'!$N$15</f>
        <v>1424.0000000000002</v>
      </c>
    </row>
    <row r="1128" spans="1:2">
      <c r="A1128">
        <v>1126</v>
      </c>
      <c r="B1128" s="1162">
        <f>$B$1052+'NS-Anschluss 2022'!$N$15</f>
        <v>1424.0000000000002</v>
      </c>
    </row>
    <row r="1129" spans="1:2">
      <c r="A1129">
        <v>1127</v>
      </c>
      <c r="B1129" s="1162">
        <f>$B$1052+'NS-Anschluss 2022'!$N$15</f>
        <v>1424.0000000000002</v>
      </c>
    </row>
    <row r="1130" spans="1:2">
      <c r="A1130">
        <v>1128</v>
      </c>
      <c r="B1130" s="1162">
        <f>$B$1052+'NS-Anschluss 2022'!$N$15</f>
        <v>1424.0000000000002</v>
      </c>
    </row>
    <row r="1131" spans="1:2">
      <c r="A1131">
        <v>1129</v>
      </c>
      <c r="B1131" s="1162">
        <f>$B$1052+'NS-Anschluss 2022'!$N$15</f>
        <v>1424.0000000000002</v>
      </c>
    </row>
    <row r="1132" spans="1:2">
      <c r="A1132">
        <v>1130</v>
      </c>
      <c r="B1132" s="1162">
        <f>$B$1052+'NS-Anschluss 2022'!$N$15</f>
        <v>1424.0000000000002</v>
      </c>
    </row>
    <row r="1133" spans="1:2">
      <c r="A1133">
        <v>1131</v>
      </c>
      <c r="B1133" s="1162">
        <f>$B$1052+'NS-Anschluss 2022'!$N$15</f>
        <v>1424.0000000000002</v>
      </c>
    </row>
    <row r="1134" spans="1:2">
      <c r="A1134">
        <v>1132</v>
      </c>
      <c r="B1134" s="1162">
        <f>$B$1052+'NS-Anschluss 2022'!$N$15</f>
        <v>1424.0000000000002</v>
      </c>
    </row>
    <row r="1135" spans="1:2">
      <c r="A1135">
        <v>1133</v>
      </c>
      <c r="B1135" s="1162">
        <f>$B$1052+'NS-Anschluss 2022'!$N$15</f>
        <v>1424.0000000000002</v>
      </c>
    </row>
    <row r="1136" spans="1:2">
      <c r="A1136">
        <v>1134</v>
      </c>
      <c r="B1136" s="1162">
        <f>$B$1052+'NS-Anschluss 2022'!$N$15</f>
        <v>1424.0000000000002</v>
      </c>
    </row>
    <row r="1137" spans="1:2">
      <c r="A1137">
        <v>1135</v>
      </c>
      <c r="B1137" s="1162">
        <f>$B$1052+'NS-Anschluss 2022'!$N$15</f>
        <v>1424.0000000000002</v>
      </c>
    </row>
    <row r="1138" spans="1:2">
      <c r="A1138">
        <v>1136</v>
      </c>
      <c r="B1138" s="1162">
        <f>$B$1052+'NS-Anschluss 2022'!$N$15</f>
        <v>1424.0000000000002</v>
      </c>
    </row>
    <row r="1139" spans="1:2">
      <c r="A1139">
        <v>1137</v>
      </c>
      <c r="B1139" s="1162">
        <f>$B$1052+'NS-Anschluss 2022'!$N$15</f>
        <v>1424.0000000000002</v>
      </c>
    </row>
    <row r="1140" spans="1:2">
      <c r="A1140">
        <v>1138</v>
      </c>
      <c r="B1140" s="1162">
        <f>$B$1052+'NS-Anschluss 2022'!$N$15</f>
        <v>1424.0000000000002</v>
      </c>
    </row>
    <row r="1141" spans="1:2">
      <c r="A1141">
        <v>1139</v>
      </c>
      <c r="B1141" s="1162">
        <f>$B$1052+'NS-Anschluss 2022'!$N$15</f>
        <v>1424.0000000000002</v>
      </c>
    </row>
    <row r="1142" spans="1:2">
      <c r="A1142">
        <v>1140</v>
      </c>
      <c r="B1142" s="1162">
        <f>$B$1052+'NS-Anschluss 2022'!$N$15</f>
        <v>1424.0000000000002</v>
      </c>
    </row>
    <row r="1143" spans="1:2">
      <c r="A1143">
        <v>1141</v>
      </c>
      <c r="B1143" s="1162">
        <f>$B$1052+'NS-Anschluss 2022'!$N$15</f>
        <v>1424.0000000000002</v>
      </c>
    </row>
    <row r="1144" spans="1:2">
      <c r="A1144">
        <v>1142</v>
      </c>
      <c r="B1144" s="1162">
        <f>$B$1052+'NS-Anschluss 2022'!$N$15</f>
        <v>1424.0000000000002</v>
      </c>
    </row>
    <row r="1145" spans="1:2">
      <c r="A1145">
        <v>1143</v>
      </c>
      <c r="B1145" s="1162">
        <f>$B$1052+'NS-Anschluss 2022'!$N$15</f>
        <v>1424.0000000000002</v>
      </c>
    </row>
    <row r="1146" spans="1:2">
      <c r="A1146">
        <v>1144</v>
      </c>
      <c r="B1146" s="1162">
        <f>$B$1052+'NS-Anschluss 2022'!$N$15</f>
        <v>1424.0000000000002</v>
      </c>
    </row>
    <row r="1147" spans="1:2">
      <c r="A1147">
        <v>1145</v>
      </c>
      <c r="B1147" s="1162">
        <f>$B$1052+'NS-Anschluss 2022'!$N$15</f>
        <v>1424.0000000000002</v>
      </c>
    </row>
    <row r="1148" spans="1:2">
      <c r="A1148">
        <v>1146</v>
      </c>
      <c r="B1148" s="1162">
        <f>$B$1052+'NS-Anschluss 2022'!$N$15</f>
        <v>1424.0000000000002</v>
      </c>
    </row>
    <row r="1149" spans="1:2">
      <c r="A1149">
        <v>1147</v>
      </c>
      <c r="B1149" s="1162">
        <f>$B$1052+'NS-Anschluss 2022'!$N$15</f>
        <v>1424.0000000000002</v>
      </c>
    </row>
    <row r="1150" spans="1:2">
      <c r="A1150">
        <v>1148</v>
      </c>
      <c r="B1150" s="1162">
        <f>$B$1052+'NS-Anschluss 2022'!$N$15</f>
        <v>1424.0000000000002</v>
      </c>
    </row>
    <row r="1151" spans="1:2">
      <c r="A1151">
        <v>1149</v>
      </c>
      <c r="B1151" s="1162">
        <f>$B$1052+'NS-Anschluss 2022'!$N$15</f>
        <v>1424.0000000000002</v>
      </c>
    </row>
    <row r="1152" spans="1:2">
      <c r="A1152">
        <v>1150</v>
      </c>
      <c r="B1152" s="1162">
        <f>$B$1052+'NS-Anschluss 2022'!$N$15</f>
        <v>1424.0000000000002</v>
      </c>
    </row>
    <row r="1153" spans="1:2">
      <c r="A1153">
        <v>1151</v>
      </c>
      <c r="B1153" s="1162">
        <f>$B$1152+'NS-Anschluss 2022'!$N$15</f>
        <v>1613.7100000000003</v>
      </c>
    </row>
    <row r="1154" spans="1:2">
      <c r="A1154">
        <v>1152</v>
      </c>
      <c r="B1154" s="1162">
        <f>$B$1152+'NS-Anschluss 2022'!$N$15</f>
        <v>1613.7100000000003</v>
      </c>
    </row>
    <row r="1155" spans="1:2">
      <c r="A1155">
        <v>1153</v>
      </c>
      <c r="B1155" s="1162">
        <f>$B$1152+'NS-Anschluss 2022'!$N$15</f>
        <v>1613.7100000000003</v>
      </c>
    </row>
    <row r="1156" spans="1:2">
      <c r="A1156">
        <v>1154</v>
      </c>
      <c r="B1156" s="1162">
        <f>$B$1152+'NS-Anschluss 2022'!$N$15</f>
        <v>1613.7100000000003</v>
      </c>
    </row>
    <row r="1157" spans="1:2">
      <c r="A1157">
        <v>1155</v>
      </c>
      <c r="B1157" s="1162">
        <f>$B$1152+'NS-Anschluss 2022'!$N$15</f>
        <v>1613.7100000000003</v>
      </c>
    </row>
    <row r="1158" spans="1:2">
      <c r="A1158">
        <v>1156</v>
      </c>
      <c r="B1158" s="1162">
        <f>$B$1152+'NS-Anschluss 2022'!$N$15</f>
        <v>1613.7100000000003</v>
      </c>
    </row>
    <row r="1159" spans="1:2">
      <c r="A1159">
        <v>1157</v>
      </c>
      <c r="B1159" s="1162">
        <f>$B$1152+'NS-Anschluss 2022'!$N$15</f>
        <v>1613.7100000000003</v>
      </c>
    </row>
    <row r="1160" spans="1:2">
      <c r="A1160">
        <v>1158</v>
      </c>
      <c r="B1160" s="1162">
        <f>$B$1152+'NS-Anschluss 2022'!$N$15</f>
        <v>1613.7100000000003</v>
      </c>
    </row>
    <row r="1161" spans="1:2">
      <c r="A1161">
        <v>1159</v>
      </c>
      <c r="B1161" s="1162">
        <f>$B$1152+'NS-Anschluss 2022'!$N$15</f>
        <v>1613.7100000000003</v>
      </c>
    </row>
    <row r="1162" spans="1:2">
      <c r="A1162">
        <v>1160</v>
      </c>
      <c r="B1162" s="1162">
        <f>$B$1152+'NS-Anschluss 2022'!$N$15</f>
        <v>1613.7100000000003</v>
      </c>
    </row>
    <row r="1163" spans="1:2">
      <c r="A1163">
        <v>1161</v>
      </c>
      <c r="B1163" s="1162">
        <f>$B$1152+'NS-Anschluss 2022'!$N$15</f>
        <v>1613.7100000000003</v>
      </c>
    </row>
    <row r="1164" spans="1:2">
      <c r="A1164">
        <v>1162</v>
      </c>
      <c r="B1164" s="1162">
        <f>$B$1152+'NS-Anschluss 2022'!$N$15</f>
        <v>1613.7100000000003</v>
      </c>
    </row>
    <row r="1165" spans="1:2">
      <c r="A1165">
        <v>1163</v>
      </c>
      <c r="B1165" s="1162">
        <f>$B$1152+'NS-Anschluss 2022'!$N$15</f>
        <v>1613.7100000000003</v>
      </c>
    </row>
    <row r="1166" spans="1:2">
      <c r="A1166">
        <v>1164</v>
      </c>
      <c r="B1166" s="1162">
        <f>$B$1152+'NS-Anschluss 2022'!$N$15</f>
        <v>1613.7100000000003</v>
      </c>
    </row>
    <row r="1167" spans="1:2">
      <c r="A1167">
        <v>1165</v>
      </c>
      <c r="B1167" s="1162">
        <f>$B$1152+'NS-Anschluss 2022'!$N$15</f>
        <v>1613.7100000000003</v>
      </c>
    </row>
    <row r="1168" spans="1:2">
      <c r="A1168">
        <v>1166</v>
      </c>
      <c r="B1168" s="1162">
        <f>$B$1152+'NS-Anschluss 2022'!$N$15</f>
        <v>1613.7100000000003</v>
      </c>
    </row>
    <row r="1169" spans="1:2">
      <c r="A1169">
        <v>1167</v>
      </c>
      <c r="B1169" s="1162">
        <f>$B$1152+'NS-Anschluss 2022'!$N$15</f>
        <v>1613.7100000000003</v>
      </c>
    </row>
    <row r="1170" spans="1:2">
      <c r="A1170">
        <v>1168</v>
      </c>
      <c r="B1170" s="1162">
        <f>$B$1152+'NS-Anschluss 2022'!$N$15</f>
        <v>1613.7100000000003</v>
      </c>
    </row>
    <row r="1171" spans="1:2">
      <c r="A1171">
        <v>1169</v>
      </c>
      <c r="B1171" s="1162">
        <f>$B$1152+'NS-Anschluss 2022'!$N$15</f>
        <v>1613.7100000000003</v>
      </c>
    </row>
    <row r="1172" spans="1:2">
      <c r="A1172">
        <v>1170</v>
      </c>
      <c r="B1172" s="1162">
        <f>$B$1152+'NS-Anschluss 2022'!$N$15</f>
        <v>1613.7100000000003</v>
      </c>
    </row>
    <row r="1173" spans="1:2">
      <c r="A1173">
        <v>1171</v>
      </c>
      <c r="B1173" s="1162">
        <f>$B$1152+'NS-Anschluss 2022'!$N$15</f>
        <v>1613.7100000000003</v>
      </c>
    </row>
    <row r="1174" spans="1:2">
      <c r="A1174">
        <v>1172</v>
      </c>
      <c r="B1174" s="1162">
        <f>$B$1152+'NS-Anschluss 2022'!$N$15</f>
        <v>1613.7100000000003</v>
      </c>
    </row>
    <row r="1175" spans="1:2">
      <c r="A1175">
        <v>1173</v>
      </c>
      <c r="B1175" s="1162">
        <f>$B$1152+'NS-Anschluss 2022'!$N$15</f>
        <v>1613.7100000000003</v>
      </c>
    </row>
    <row r="1176" spans="1:2">
      <c r="A1176">
        <v>1174</v>
      </c>
      <c r="B1176" s="1162">
        <f>$B$1152+'NS-Anschluss 2022'!$N$15</f>
        <v>1613.7100000000003</v>
      </c>
    </row>
    <row r="1177" spans="1:2">
      <c r="A1177">
        <v>1175</v>
      </c>
      <c r="B1177" s="1162">
        <f>$B$1152+'NS-Anschluss 2022'!$N$15</f>
        <v>1613.7100000000003</v>
      </c>
    </row>
    <row r="1178" spans="1:2">
      <c r="A1178">
        <v>1176</v>
      </c>
      <c r="B1178" s="1162">
        <f>$B$1152+'NS-Anschluss 2022'!$N$15</f>
        <v>1613.7100000000003</v>
      </c>
    </row>
    <row r="1179" spans="1:2">
      <c r="A1179">
        <v>1177</v>
      </c>
      <c r="B1179" s="1162">
        <f>$B$1152+'NS-Anschluss 2022'!$N$15</f>
        <v>1613.7100000000003</v>
      </c>
    </row>
    <row r="1180" spans="1:2">
      <c r="A1180">
        <v>1178</v>
      </c>
      <c r="B1180" s="1162">
        <f>$B$1152+'NS-Anschluss 2022'!$N$15</f>
        <v>1613.7100000000003</v>
      </c>
    </row>
    <row r="1181" spans="1:2">
      <c r="A1181">
        <v>1179</v>
      </c>
      <c r="B1181" s="1162">
        <f>$B$1152+'NS-Anschluss 2022'!$N$15</f>
        <v>1613.7100000000003</v>
      </c>
    </row>
    <row r="1182" spans="1:2">
      <c r="A1182">
        <v>1180</v>
      </c>
      <c r="B1182" s="1162">
        <f>$B$1152+'NS-Anschluss 2022'!$N$15</f>
        <v>1613.7100000000003</v>
      </c>
    </row>
    <row r="1183" spans="1:2">
      <c r="A1183">
        <v>1181</v>
      </c>
      <c r="B1183" s="1162">
        <f>$B$1152+'NS-Anschluss 2022'!$N$15</f>
        <v>1613.7100000000003</v>
      </c>
    </row>
    <row r="1184" spans="1:2">
      <c r="A1184">
        <v>1182</v>
      </c>
      <c r="B1184" s="1162">
        <f>$B$1152+'NS-Anschluss 2022'!$N$15</f>
        <v>1613.7100000000003</v>
      </c>
    </row>
    <row r="1185" spans="1:2">
      <c r="A1185">
        <v>1183</v>
      </c>
      <c r="B1185" s="1162">
        <f>$B$1152+'NS-Anschluss 2022'!$N$15</f>
        <v>1613.7100000000003</v>
      </c>
    </row>
    <row r="1186" spans="1:2">
      <c r="A1186">
        <v>1184</v>
      </c>
      <c r="B1186" s="1162">
        <f>$B$1152+'NS-Anschluss 2022'!$N$15</f>
        <v>1613.7100000000003</v>
      </c>
    </row>
    <row r="1187" spans="1:2">
      <c r="A1187">
        <v>1185</v>
      </c>
      <c r="B1187" s="1162">
        <f>$B$1152+'NS-Anschluss 2022'!$N$15</f>
        <v>1613.7100000000003</v>
      </c>
    </row>
    <row r="1188" spans="1:2">
      <c r="A1188">
        <v>1186</v>
      </c>
      <c r="B1188" s="1162">
        <f>$B$1152+'NS-Anschluss 2022'!$N$15</f>
        <v>1613.7100000000003</v>
      </c>
    </row>
    <row r="1189" spans="1:2">
      <c r="A1189">
        <v>1187</v>
      </c>
      <c r="B1189" s="1162">
        <f>$B$1152+'NS-Anschluss 2022'!$N$15</f>
        <v>1613.7100000000003</v>
      </c>
    </row>
    <row r="1190" spans="1:2">
      <c r="A1190">
        <v>1188</v>
      </c>
      <c r="B1190" s="1162">
        <f>$B$1152+'NS-Anschluss 2022'!$N$15</f>
        <v>1613.7100000000003</v>
      </c>
    </row>
    <row r="1191" spans="1:2">
      <c r="A1191">
        <v>1189</v>
      </c>
      <c r="B1191" s="1162">
        <f>$B$1152+'NS-Anschluss 2022'!$N$15</f>
        <v>1613.7100000000003</v>
      </c>
    </row>
    <row r="1192" spans="1:2">
      <c r="A1192">
        <v>1190</v>
      </c>
      <c r="B1192" s="1162">
        <f>$B$1152+'NS-Anschluss 2022'!$N$15</f>
        <v>1613.7100000000003</v>
      </c>
    </row>
    <row r="1193" spans="1:2">
      <c r="A1193">
        <v>1191</v>
      </c>
      <c r="B1193" s="1162">
        <f>$B$1152+'NS-Anschluss 2022'!$N$15</f>
        <v>1613.7100000000003</v>
      </c>
    </row>
    <row r="1194" spans="1:2">
      <c r="A1194">
        <v>1192</v>
      </c>
      <c r="B1194" s="1162">
        <f>$B$1152+'NS-Anschluss 2022'!$N$15</f>
        <v>1613.7100000000003</v>
      </c>
    </row>
    <row r="1195" spans="1:2">
      <c r="A1195">
        <v>1193</v>
      </c>
      <c r="B1195" s="1162">
        <f>$B$1152+'NS-Anschluss 2022'!$N$15</f>
        <v>1613.7100000000003</v>
      </c>
    </row>
    <row r="1196" spans="1:2">
      <c r="A1196">
        <v>1194</v>
      </c>
      <c r="B1196" s="1162">
        <f>$B$1152+'NS-Anschluss 2022'!$N$15</f>
        <v>1613.7100000000003</v>
      </c>
    </row>
    <row r="1197" spans="1:2">
      <c r="A1197">
        <v>1195</v>
      </c>
      <c r="B1197" s="1162">
        <f>$B$1152+'NS-Anschluss 2022'!$N$15</f>
        <v>1613.7100000000003</v>
      </c>
    </row>
    <row r="1198" spans="1:2">
      <c r="A1198">
        <v>1196</v>
      </c>
      <c r="B1198" s="1162">
        <f>$B$1152+'NS-Anschluss 2022'!$N$15</f>
        <v>1613.7100000000003</v>
      </c>
    </row>
    <row r="1199" spans="1:2">
      <c r="A1199">
        <v>1197</v>
      </c>
      <c r="B1199" s="1162">
        <f>$B$1152+'NS-Anschluss 2022'!$N$15</f>
        <v>1613.7100000000003</v>
      </c>
    </row>
    <row r="1200" spans="1:2">
      <c r="A1200">
        <v>1198</v>
      </c>
      <c r="B1200" s="1162">
        <f>$B$1152+'NS-Anschluss 2022'!$N$15</f>
        <v>1613.7100000000003</v>
      </c>
    </row>
    <row r="1201" spans="1:2">
      <c r="A1201">
        <v>1199</v>
      </c>
      <c r="B1201" s="1162">
        <f>$B$1152+'NS-Anschluss 2022'!$N$15</f>
        <v>1613.7100000000003</v>
      </c>
    </row>
    <row r="1202" spans="1:2">
      <c r="A1202">
        <v>1200</v>
      </c>
      <c r="B1202" s="1162">
        <f>$B$1152+'NS-Anschluss 2022'!$N$15</f>
        <v>1613.7100000000003</v>
      </c>
    </row>
    <row r="1203" spans="1:2">
      <c r="A1203">
        <v>1201</v>
      </c>
      <c r="B1203" s="1162">
        <f>$B$1152+'NS-Anschluss 2022'!$N$15</f>
        <v>1613.7100000000003</v>
      </c>
    </row>
    <row r="1204" spans="1:2">
      <c r="A1204">
        <v>1202</v>
      </c>
      <c r="B1204" s="1162">
        <f>$B$1152+'NS-Anschluss 2022'!$N$15</f>
        <v>1613.7100000000003</v>
      </c>
    </row>
    <row r="1205" spans="1:2">
      <c r="A1205">
        <v>1203</v>
      </c>
      <c r="B1205" s="1162">
        <f>$B$1152+'NS-Anschluss 2022'!$N$15</f>
        <v>1613.7100000000003</v>
      </c>
    </row>
    <row r="1206" spans="1:2">
      <c r="A1206">
        <v>1204</v>
      </c>
      <c r="B1206" s="1162">
        <f>$B$1152+'NS-Anschluss 2022'!$N$15</f>
        <v>1613.7100000000003</v>
      </c>
    </row>
    <row r="1207" spans="1:2">
      <c r="A1207">
        <v>1205</v>
      </c>
      <c r="B1207" s="1162">
        <f>$B$1152+'NS-Anschluss 2022'!$N$15</f>
        <v>1613.7100000000003</v>
      </c>
    </row>
    <row r="1208" spans="1:2">
      <c r="A1208">
        <v>1206</v>
      </c>
      <c r="B1208" s="1162">
        <f>$B$1152+'NS-Anschluss 2022'!$N$15</f>
        <v>1613.7100000000003</v>
      </c>
    </row>
    <row r="1209" spans="1:2">
      <c r="A1209">
        <v>1207</v>
      </c>
      <c r="B1209" s="1162">
        <f>$B$1152+'NS-Anschluss 2022'!$N$15</f>
        <v>1613.7100000000003</v>
      </c>
    </row>
    <row r="1210" spans="1:2">
      <c r="A1210">
        <v>1208</v>
      </c>
      <c r="B1210" s="1162">
        <f>$B$1152+'NS-Anschluss 2022'!$N$15</f>
        <v>1613.7100000000003</v>
      </c>
    </row>
    <row r="1211" spans="1:2">
      <c r="A1211">
        <v>1209</v>
      </c>
      <c r="B1211" s="1162">
        <f>$B$1152+'NS-Anschluss 2022'!$N$15</f>
        <v>1613.7100000000003</v>
      </c>
    </row>
    <row r="1212" spans="1:2">
      <c r="A1212">
        <v>1210</v>
      </c>
      <c r="B1212" s="1162">
        <f>$B$1152+'NS-Anschluss 2022'!$N$15</f>
        <v>1613.7100000000003</v>
      </c>
    </row>
    <row r="1213" spans="1:2">
      <c r="A1213">
        <v>1211</v>
      </c>
      <c r="B1213" s="1162">
        <f>$B$1152+'NS-Anschluss 2022'!$N$15</f>
        <v>1613.7100000000003</v>
      </c>
    </row>
    <row r="1214" spans="1:2">
      <c r="A1214">
        <v>1212</v>
      </c>
      <c r="B1214" s="1162">
        <f>$B$1152+'NS-Anschluss 2022'!$N$15</f>
        <v>1613.7100000000003</v>
      </c>
    </row>
    <row r="1215" spans="1:2">
      <c r="A1215">
        <v>1213</v>
      </c>
      <c r="B1215" s="1162">
        <f>$B$1152+'NS-Anschluss 2022'!$N$15</f>
        <v>1613.7100000000003</v>
      </c>
    </row>
    <row r="1216" spans="1:2">
      <c r="A1216">
        <v>1214</v>
      </c>
      <c r="B1216" s="1162">
        <f>$B$1152+'NS-Anschluss 2022'!$N$15</f>
        <v>1613.7100000000003</v>
      </c>
    </row>
    <row r="1217" spans="1:2">
      <c r="A1217">
        <v>1215</v>
      </c>
      <c r="B1217" s="1162">
        <f>$B$1152+'NS-Anschluss 2022'!$N$15</f>
        <v>1613.7100000000003</v>
      </c>
    </row>
    <row r="1218" spans="1:2">
      <c r="A1218">
        <v>1216</v>
      </c>
      <c r="B1218" s="1162">
        <f>$B$1152+'NS-Anschluss 2022'!$N$15</f>
        <v>1613.7100000000003</v>
      </c>
    </row>
    <row r="1219" spans="1:2">
      <c r="A1219">
        <v>1217</v>
      </c>
      <c r="B1219" s="1162">
        <f>$B$1152+'NS-Anschluss 2022'!$N$15</f>
        <v>1613.7100000000003</v>
      </c>
    </row>
    <row r="1220" spans="1:2">
      <c r="A1220">
        <v>1218</v>
      </c>
      <c r="B1220" s="1162">
        <f>$B$1152+'NS-Anschluss 2022'!$N$15</f>
        <v>1613.7100000000003</v>
      </c>
    </row>
    <row r="1221" spans="1:2">
      <c r="A1221">
        <v>1219</v>
      </c>
      <c r="B1221" s="1162">
        <f>$B$1152+'NS-Anschluss 2022'!$N$15</f>
        <v>1613.7100000000003</v>
      </c>
    </row>
    <row r="1222" spans="1:2">
      <c r="A1222">
        <v>1220</v>
      </c>
      <c r="B1222" s="1162">
        <f>$B$1152+'NS-Anschluss 2022'!$N$15</f>
        <v>1613.7100000000003</v>
      </c>
    </row>
    <row r="1223" spans="1:2">
      <c r="A1223">
        <v>1221</v>
      </c>
      <c r="B1223" s="1162">
        <f>$B$1152+'NS-Anschluss 2022'!$N$15</f>
        <v>1613.7100000000003</v>
      </c>
    </row>
    <row r="1224" spans="1:2">
      <c r="A1224">
        <v>1222</v>
      </c>
      <c r="B1224" s="1162">
        <f>$B$1152+'NS-Anschluss 2022'!$N$15</f>
        <v>1613.7100000000003</v>
      </c>
    </row>
    <row r="1225" spans="1:2">
      <c r="A1225">
        <v>1223</v>
      </c>
      <c r="B1225" s="1162">
        <f>$B$1152+'NS-Anschluss 2022'!$N$15</f>
        <v>1613.7100000000003</v>
      </c>
    </row>
    <row r="1226" spans="1:2">
      <c r="A1226">
        <v>1224</v>
      </c>
      <c r="B1226" s="1162">
        <f>$B$1152+'NS-Anschluss 2022'!$N$15</f>
        <v>1613.7100000000003</v>
      </c>
    </row>
    <row r="1227" spans="1:2">
      <c r="A1227">
        <v>1225</v>
      </c>
      <c r="B1227" s="1162">
        <f>$B$1152+'NS-Anschluss 2022'!$N$15</f>
        <v>1613.7100000000003</v>
      </c>
    </row>
    <row r="1228" spans="1:2">
      <c r="A1228">
        <v>1226</v>
      </c>
      <c r="B1228" s="1162">
        <f>$B$1152+'NS-Anschluss 2022'!$N$15</f>
        <v>1613.7100000000003</v>
      </c>
    </row>
    <row r="1229" spans="1:2">
      <c r="A1229">
        <v>1227</v>
      </c>
      <c r="B1229" s="1162">
        <f>$B$1152+'NS-Anschluss 2022'!$N$15</f>
        <v>1613.7100000000003</v>
      </c>
    </row>
    <row r="1230" spans="1:2">
      <c r="A1230">
        <v>1228</v>
      </c>
      <c r="B1230" s="1162">
        <f>$B$1152+'NS-Anschluss 2022'!$N$15</f>
        <v>1613.7100000000003</v>
      </c>
    </row>
    <row r="1231" spans="1:2">
      <c r="A1231">
        <v>1229</v>
      </c>
      <c r="B1231" s="1162">
        <f>$B$1152+'NS-Anschluss 2022'!$N$15</f>
        <v>1613.7100000000003</v>
      </c>
    </row>
    <row r="1232" spans="1:2">
      <c r="A1232">
        <v>1230</v>
      </c>
      <c r="B1232" s="1162">
        <f>$B$1152+'NS-Anschluss 2022'!$N$15</f>
        <v>1613.7100000000003</v>
      </c>
    </row>
    <row r="1233" spans="1:2">
      <c r="A1233">
        <v>1231</v>
      </c>
      <c r="B1233" s="1162">
        <f>$B$1152+'NS-Anschluss 2022'!$N$15</f>
        <v>1613.7100000000003</v>
      </c>
    </row>
    <row r="1234" spans="1:2">
      <c r="A1234">
        <v>1232</v>
      </c>
      <c r="B1234" s="1162">
        <f>$B$1152+'NS-Anschluss 2022'!$N$15</f>
        <v>1613.7100000000003</v>
      </c>
    </row>
    <row r="1235" spans="1:2">
      <c r="A1235">
        <v>1233</v>
      </c>
      <c r="B1235" s="1162">
        <f>$B$1152+'NS-Anschluss 2022'!$N$15</f>
        <v>1613.7100000000003</v>
      </c>
    </row>
    <row r="1236" spans="1:2">
      <c r="A1236">
        <v>1234</v>
      </c>
      <c r="B1236" s="1162">
        <f>$B$1152+'NS-Anschluss 2022'!$N$15</f>
        <v>1613.7100000000003</v>
      </c>
    </row>
    <row r="1237" spans="1:2">
      <c r="A1237">
        <v>1235</v>
      </c>
      <c r="B1237" s="1162">
        <f>$B$1152+'NS-Anschluss 2022'!$N$15</f>
        <v>1613.7100000000003</v>
      </c>
    </row>
    <row r="1238" spans="1:2">
      <c r="A1238">
        <v>1236</v>
      </c>
      <c r="B1238" s="1162">
        <f>$B$1152+'NS-Anschluss 2022'!$N$15</f>
        <v>1613.7100000000003</v>
      </c>
    </row>
    <row r="1239" spans="1:2">
      <c r="A1239">
        <v>1237</v>
      </c>
      <c r="B1239" s="1162">
        <f>$B$1152+'NS-Anschluss 2022'!$N$15</f>
        <v>1613.7100000000003</v>
      </c>
    </row>
    <row r="1240" spans="1:2">
      <c r="A1240">
        <v>1238</v>
      </c>
      <c r="B1240" s="1162">
        <f>$B$1152+'NS-Anschluss 2022'!$N$15</f>
        <v>1613.7100000000003</v>
      </c>
    </row>
    <row r="1241" spans="1:2">
      <c r="A1241">
        <v>1239</v>
      </c>
      <c r="B1241" s="1162">
        <f>$B$1152+'NS-Anschluss 2022'!$N$15</f>
        <v>1613.7100000000003</v>
      </c>
    </row>
    <row r="1242" spans="1:2">
      <c r="A1242">
        <v>1240</v>
      </c>
      <c r="B1242" s="1162">
        <f>$B$1152+'NS-Anschluss 2022'!$N$15</f>
        <v>1613.7100000000003</v>
      </c>
    </row>
    <row r="1243" spans="1:2">
      <c r="A1243">
        <v>1241</v>
      </c>
      <c r="B1243" s="1162">
        <f>$B$1152+'NS-Anschluss 2022'!$N$15</f>
        <v>1613.7100000000003</v>
      </c>
    </row>
    <row r="1244" spans="1:2">
      <c r="A1244">
        <v>1242</v>
      </c>
      <c r="B1244" s="1162">
        <f>$B$1152+'NS-Anschluss 2022'!$N$15</f>
        <v>1613.7100000000003</v>
      </c>
    </row>
    <row r="1245" spans="1:2">
      <c r="A1245">
        <v>1243</v>
      </c>
      <c r="B1245" s="1162">
        <f>$B$1152+'NS-Anschluss 2022'!$N$15</f>
        <v>1613.7100000000003</v>
      </c>
    </row>
    <row r="1246" spans="1:2">
      <c r="A1246">
        <v>1244</v>
      </c>
      <c r="B1246" s="1162">
        <f>$B$1152+'NS-Anschluss 2022'!$N$15</f>
        <v>1613.7100000000003</v>
      </c>
    </row>
    <row r="1247" spans="1:2">
      <c r="A1247">
        <v>1245</v>
      </c>
      <c r="B1247" s="1162">
        <f>$B$1152+'NS-Anschluss 2022'!$N$15</f>
        <v>1613.7100000000003</v>
      </c>
    </row>
    <row r="1248" spans="1:2">
      <c r="A1248">
        <v>1246</v>
      </c>
      <c r="B1248" s="1162">
        <f>$B$1152+'NS-Anschluss 2022'!$N$15</f>
        <v>1613.7100000000003</v>
      </c>
    </row>
    <row r="1249" spans="1:2">
      <c r="A1249">
        <v>1247</v>
      </c>
      <c r="B1249" s="1162">
        <f>$B$1152+'NS-Anschluss 2022'!$N$15</f>
        <v>1613.7100000000003</v>
      </c>
    </row>
    <row r="1250" spans="1:2">
      <c r="A1250">
        <v>1248</v>
      </c>
      <c r="B1250" s="1162">
        <f>$B$1152+'NS-Anschluss 2022'!$N$15</f>
        <v>1613.7100000000003</v>
      </c>
    </row>
    <row r="1251" spans="1:2">
      <c r="A1251">
        <v>1249</v>
      </c>
      <c r="B1251" s="1162">
        <f>$B$1152+'NS-Anschluss 2022'!$N$15</f>
        <v>1613.7100000000003</v>
      </c>
    </row>
    <row r="1252" spans="1:2">
      <c r="A1252">
        <v>1250</v>
      </c>
      <c r="B1252" s="1162">
        <f>$B$1152+'NS-Anschluss 2022'!$N$15</f>
        <v>1613.7100000000003</v>
      </c>
    </row>
    <row r="1253" spans="1:2">
      <c r="A1253">
        <v>1251</v>
      </c>
      <c r="B1253" s="1162">
        <f>$B$1252+'NS-Anschluss 2022'!$N$18</f>
        <v>1993.1100000000001</v>
      </c>
    </row>
    <row r="1254" spans="1:2">
      <c r="A1254">
        <v>1252</v>
      </c>
      <c r="B1254" s="1162">
        <f>$B$1252+'NS-Anschluss 2022'!$N$18</f>
        <v>1993.1100000000001</v>
      </c>
    </row>
    <row r="1255" spans="1:2">
      <c r="A1255">
        <v>1253</v>
      </c>
      <c r="B1255" s="1162">
        <f>$B$1252+'NS-Anschluss 2022'!$N$18</f>
        <v>1993.1100000000001</v>
      </c>
    </row>
    <row r="1256" spans="1:2">
      <c r="A1256">
        <v>1254</v>
      </c>
      <c r="B1256" s="1162">
        <f>$B$1252+'NS-Anschluss 2022'!$N$18</f>
        <v>1993.1100000000001</v>
      </c>
    </row>
    <row r="1257" spans="1:2">
      <c r="A1257">
        <v>1255</v>
      </c>
      <c r="B1257" s="1162">
        <f>$B$1252+'NS-Anschluss 2022'!$N$18</f>
        <v>1993.1100000000001</v>
      </c>
    </row>
    <row r="1258" spans="1:2">
      <c r="A1258">
        <v>1256</v>
      </c>
      <c r="B1258" s="1162">
        <f>$B$1252+'NS-Anschluss 2022'!$N$18</f>
        <v>1993.1100000000001</v>
      </c>
    </row>
    <row r="1259" spans="1:2">
      <c r="A1259">
        <v>1257</v>
      </c>
      <c r="B1259" s="1162">
        <f>$B$1252+'NS-Anschluss 2022'!$N$18</f>
        <v>1993.1100000000001</v>
      </c>
    </row>
    <row r="1260" spans="1:2">
      <c r="A1260">
        <v>1258</v>
      </c>
      <c r="B1260" s="1162">
        <f>$B$1252+'NS-Anschluss 2022'!$N$18</f>
        <v>1993.1100000000001</v>
      </c>
    </row>
    <row r="1261" spans="1:2">
      <c r="A1261">
        <v>1259</v>
      </c>
      <c r="B1261" s="1162">
        <f>$B$1252+'NS-Anschluss 2022'!$N$18</f>
        <v>1993.1100000000001</v>
      </c>
    </row>
    <row r="1262" spans="1:2">
      <c r="A1262">
        <v>1260</v>
      </c>
      <c r="B1262" s="1162">
        <f>$B$1252+'NS-Anschluss 2022'!$N$18</f>
        <v>1993.1100000000001</v>
      </c>
    </row>
    <row r="1263" spans="1:2">
      <c r="A1263">
        <v>1261</v>
      </c>
      <c r="B1263" s="1162">
        <f>$B$1252+'NS-Anschluss 2022'!$N$18</f>
        <v>1993.1100000000001</v>
      </c>
    </row>
    <row r="1264" spans="1:2">
      <c r="A1264">
        <v>1262</v>
      </c>
      <c r="B1264" s="1162">
        <f>$B$1252+'NS-Anschluss 2022'!$N$18</f>
        <v>1993.1100000000001</v>
      </c>
    </row>
    <row r="1265" spans="1:2">
      <c r="A1265">
        <v>1263</v>
      </c>
      <c r="B1265" s="1162">
        <f>$B$1252+'NS-Anschluss 2022'!$N$18</f>
        <v>1993.1100000000001</v>
      </c>
    </row>
    <row r="1266" spans="1:2">
      <c r="A1266">
        <v>1264</v>
      </c>
      <c r="B1266" s="1162">
        <f>$B$1252+'NS-Anschluss 2022'!$N$18</f>
        <v>1993.1100000000001</v>
      </c>
    </row>
    <row r="1267" spans="1:2">
      <c r="A1267">
        <v>1265</v>
      </c>
      <c r="B1267" s="1162">
        <f>$B$1252+'NS-Anschluss 2022'!$N$18</f>
        <v>1993.1100000000001</v>
      </c>
    </row>
    <row r="1268" spans="1:2">
      <c r="A1268">
        <v>1266</v>
      </c>
      <c r="B1268" s="1162">
        <f>$B$1252+'NS-Anschluss 2022'!$N$18</f>
        <v>1993.1100000000001</v>
      </c>
    </row>
    <row r="1269" spans="1:2">
      <c r="A1269">
        <v>1267</v>
      </c>
      <c r="B1269" s="1162">
        <f>$B$1252+'NS-Anschluss 2022'!$N$18</f>
        <v>1993.1100000000001</v>
      </c>
    </row>
    <row r="1270" spans="1:2">
      <c r="A1270">
        <v>1268</v>
      </c>
      <c r="B1270" s="1162">
        <f>$B$1252+'NS-Anschluss 2022'!$N$18</f>
        <v>1993.1100000000001</v>
      </c>
    </row>
    <row r="1271" spans="1:2">
      <c r="A1271">
        <v>1269</v>
      </c>
      <c r="B1271" s="1162">
        <f>$B$1252+'NS-Anschluss 2022'!$N$18</f>
        <v>1993.1100000000001</v>
      </c>
    </row>
    <row r="1272" spans="1:2">
      <c r="A1272">
        <v>1270</v>
      </c>
      <c r="B1272" s="1162">
        <f>$B$1252+'NS-Anschluss 2022'!$N$18</f>
        <v>1993.1100000000001</v>
      </c>
    </row>
    <row r="1273" spans="1:2">
      <c r="A1273">
        <v>1271</v>
      </c>
      <c r="B1273" s="1162">
        <f>$B$1252+'NS-Anschluss 2022'!$N$18</f>
        <v>1993.1100000000001</v>
      </c>
    </row>
    <row r="1274" spans="1:2">
      <c r="A1274">
        <v>1272</v>
      </c>
      <c r="B1274" s="1162">
        <f>$B$1252+'NS-Anschluss 2022'!$N$18</f>
        <v>1993.1100000000001</v>
      </c>
    </row>
    <row r="1275" spans="1:2">
      <c r="A1275">
        <v>1273</v>
      </c>
      <c r="B1275" s="1162">
        <f>$B$1252+'NS-Anschluss 2022'!$N$18</f>
        <v>1993.1100000000001</v>
      </c>
    </row>
    <row r="1276" spans="1:2">
      <c r="A1276">
        <v>1274</v>
      </c>
      <c r="B1276" s="1162">
        <f>$B$1252+'NS-Anschluss 2022'!$N$18</f>
        <v>1993.1100000000001</v>
      </c>
    </row>
    <row r="1277" spans="1:2">
      <c r="A1277">
        <v>1275</v>
      </c>
      <c r="B1277" s="1162">
        <f>$B$1252+'NS-Anschluss 2022'!$N$18</f>
        <v>1993.1100000000001</v>
      </c>
    </row>
    <row r="1278" spans="1:2">
      <c r="A1278">
        <v>1276</v>
      </c>
      <c r="B1278" s="1162">
        <f>$B$1252+'NS-Anschluss 2022'!$N$18</f>
        <v>1993.1100000000001</v>
      </c>
    </row>
    <row r="1279" spans="1:2">
      <c r="A1279">
        <v>1277</v>
      </c>
      <c r="B1279" s="1162">
        <f>$B$1252+'NS-Anschluss 2022'!$N$18</f>
        <v>1993.1100000000001</v>
      </c>
    </row>
    <row r="1280" spans="1:2">
      <c r="A1280">
        <v>1278</v>
      </c>
      <c r="B1280" s="1162">
        <f>$B$1252+'NS-Anschluss 2022'!$N$18</f>
        <v>1993.1100000000001</v>
      </c>
    </row>
    <row r="1281" spans="1:2">
      <c r="A1281">
        <v>1279</v>
      </c>
      <c r="B1281" s="1162">
        <f>$B$1252+'NS-Anschluss 2022'!$N$18</f>
        <v>1993.1100000000001</v>
      </c>
    </row>
    <row r="1282" spans="1:2">
      <c r="A1282">
        <v>1280</v>
      </c>
      <c r="B1282" s="1162">
        <f>$B$1252+'NS-Anschluss 2022'!$N$18</f>
        <v>1993.1100000000001</v>
      </c>
    </row>
    <row r="1283" spans="1:2">
      <c r="A1283">
        <v>1281</v>
      </c>
      <c r="B1283" s="1162">
        <f>$B$1252+'NS-Anschluss 2022'!$N$18</f>
        <v>1993.1100000000001</v>
      </c>
    </row>
    <row r="1284" spans="1:2">
      <c r="A1284">
        <v>1282</v>
      </c>
      <c r="B1284" s="1162">
        <f>$B$1252+'NS-Anschluss 2022'!$N$18</f>
        <v>1993.1100000000001</v>
      </c>
    </row>
    <row r="1285" spans="1:2">
      <c r="A1285">
        <v>1283</v>
      </c>
      <c r="B1285" s="1162">
        <f>$B$1252+'NS-Anschluss 2022'!$N$18</f>
        <v>1993.1100000000001</v>
      </c>
    </row>
    <row r="1286" spans="1:2">
      <c r="A1286">
        <v>1284</v>
      </c>
      <c r="B1286" s="1162">
        <f>$B$1252+'NS-Anschluss 2022'!$N$18</f>
        <v>1993.1100000000001</v>
      </c>
    </row>
    <row r="1287" spans="1:2">
      <c r="A1287">
        <v>1285</v>
      </c>
      <c r="B1287" s="1162">
        <f>$B$1252+'NS-Anschluss 2022'!$N$18</f>
        <v>1993.1100000000001</v>
      </c>
    </row>
    <row r="1288" spans="1:2">
      <c r="A1288">
        <v>1286</v>
      </c>
      <c r="B1288" s="1162">
        <f>$B$1252+'NS-Anschluss 2022'!$N$18</f>
        <v>1993.1100000000001</v>
      </c>
    </row>
    <row r="1289" spans="1:2">
      <c r="A1289">
        <v>1287</v>
      </c>
      <c r="B1289" s="1162">
        <f>$B$1252+'NS-Anschluss 2022'!$N$18</f>
        <v>1993.1100000000001</v>
      </c>
    </row>
    <row r="1290" spans="1:2">
      <c r="A1290">
        <v>1288</v>
      </c>
      <c r="B1290" s="1162">
        <f>$B$1252+'NS-Anschluss 2022'!$N$18</f>
        <v>1993.1100000000001</v>
      </c>
    </row>
    <row r="1291" spans="1:2">
      <c r="A1291">
        <v>1289</v>
      </c>
      <c r="B1291" s="1162">
        <f>$B$1252+'NS-Anschluss 2022'!$N$18</f>
        <v>1993.1100000000001</v>
      </c>
    </row>
    <row r="1292" spans="1:2">
      <c r="A1292">
        <v>1290</v>
      </c>
      <c r="B1292" s="1162">
        <f>$B$1252+'NS-Anschluss 2022'!$N$18</f>
        <v>1993.1100000000001</v>
      </c>
    </row>
    <row r="1293" spans="1:2">
      <c r="A1293">
        <v>1291</v>
      </c>
      <c r="B1293" s="1162">
        <f>$B$1252+'NS-Anschluss 2022'!$N$18</f>
        <v>1993.1100000000001</v>
      </c>
    </row>
    <row r="1294" spans="1:2">
      <c r="A1294">
        <v>1292</v>
      </c>
      <c r="B1294" s="1162">
        <f>$B$1252+'NS-Anschluss 2022'!$N$18</f>
        <v>1993.1100000000001</v>
      </c>
    </row>
    <row r="1295" spans="1:2">
      <c r="A1295">
        <v>1293</v>
      </c>
      <c r="B1295" s="1162">
        <f>$B$1252+'NS-Anschluss 2022'!$N$18</f>
        <v>1993.1100000000001</v>
      </c>
    </row>
    <row r="1296" spans="1:2">
      <c r="A1296">
        <v>1294</v>
      </c>
      <c r="B1296" s="1162">
        <f>$B$1252+'NS-Anschluss 2022'!$N$18</f>
        <v>1993.1100000000001</v>
      </c>
    </row>
    <row r="1297" spans="1:2">
      <c r="A1297">
        <v>1295</v>
      </c>
      <c r="B1297" s="1162">
        <f>$B$1252+'NS-Anschluss 2022'!$N$18</f>
        <v>1993.1100000000001</v>
      </c>
    </row>
    <row r="1298" spans="1:2">
      <c r="A1298">
        <v>1296</v>
      </c>
      <c r="B1298" s="1162">
        <f>$B$1252+'NS-Anschluss 2022'!$N$18</f>
        <v>1993.1100000000001</v>
      </c>
    </row>
    <row r="1299" spans="1:2">
      <c r="A1299">
        <v>1297</v>
      </c>
      <c r="B1299" s="1162">
        <f>$B$1252+'NS-Anschluss 2022'!$N$18</f>
        <v>1993.1100000000001</v>
      </c>
    </row>
    <row r="1300" spans="1:2">
      <c r="A1300">
        <v>1298</v>
      </c>
      <c r="B1300" s="1162">
        <f>$B$1252+'NS-Anschluss 2022'!$N$18</f>
        <v>1993.1100000000001</v>
      </c>
    </row>
    <row r="1301" spans="1:2">
      <c r="A1301">
        <v>1299</v>
      </c>
      <c r="B1301" s="1162">
        <f>$B$1252+'NS-Anschluss 2022'!$N$18</f>
        <v>1993.1100000000001</v>
      </c>
    </row>
    <row r="1302" spans="1:2">
      <c r="A1302">
        <v>1300</v>
      </c>
      <c r="B1302" s="1162">
        <f>$B$1252+'NS-Anschluss 2022'!$N$18</f>
        <v>1993.1100000000001</v>
      </c>
    </row>
    <row r="1303" spans="1:2">
      <c r="A1303">
        <v>1301</v>
      </c>
      <c r="B1303" s="1162">
        <f>$B$1252+'NS-Anschluss 2022'!$N$18</f>
        <v>1993.1100000000001</v>
      </c>
    </row>
    <row r="1304" spans="1:2">
      <c r="A1304">
        <v>1302</v>
      </c>
      <c r="B1304" s="1162">
        <f>$B$1252+'NS-Anschluss 2022'!$N$18</f>
        <v>1993.1100000000001</v>
      </c>
    </row>
    <row r="1305" spans="1:2">
      <c r="A1305">
        <v>1303</v>
      </c>
      <c r="B1305" s="1162">
        <f>$B$1252+'NS-Anschluss 2022'!$N$18</f>
        <v>1993.1100000000001</v>
      </c>
    </row>
    <row r="1306" spans="1:2">
      <c r="A1306">
        <v>1304</v>
      </c>
      <c r="B1306" s="1162">
        <f>$B$1252+'NS-Anschluss 2022'!$N$18</f>
        <v>1993.1100000000001</v>
      </c>
    </row>
    <row r="1307" spans="1:2">
      <c r="A1307">
        <v>1305</v>
      </c>
      <c r="B1307" s="1162">
        <f>$B$1252+'NS-Anschluss 2022'!$N$18</f>
        <v>1993.1100000000001</v>
      </c>
    </row>
    <row r="1308" spans="1:2">
      <c r="A1308">
        <v>1306</v>
      </c>
      <c r="B1308" s="1162">
        <f>$B$1252+'NS-Anschluss 2022'!$N$18</f>
        <v>1993.1100000000001</v>
      </c>
    </row>
    <row r="1309" spans="1:2">
      <c r="A1309">
        <v>1307</v>
      </c>
      <c r="B1309" s="1162">
        <f>$B$1252+'NS-Anschluss 2022'!$N$18</f>
        <v>1993.1100000000001</v>
      </c>
    </row>
    <row r="1310" spans="1:2">
      <c r="A1310">
        <v>1308</v>
      </c>
      <c r="B1310" s="1162">
        <f>$B$1252+'NS-Anschluss 2022'!$N$18</f>
        <v>1993.1100000000001</v>
      </c>
    </row>
    <row r="1311" spans="1:2">
      <c r="A1311">
        <v>1309</v>
      </c>
      <c r="B1311" s="1162">
        <f>$B$1252+'NS-Anschluss 2022'!$N$18</f>
        <v>1993.1100000000001</v>
      </c>
    </row>
    <row r="1312" spans="1:2">
      <c r="A1312">
        <v>1310</v>
      </c>
      <c r="B1312" s="1162">
        <f>$B$1252+'NS-Anschluss 2022'!$N$18</f>
        <v>1993.1100000000001</v>
      </c>
    </row>
    <row r="1313" spans="1:2">
      <c r="A1313">
        <v>1311</v>
      </c>
      <c r="B1313" s="1162">
        <f>$B$1252+'NS-Anschluss 2022'!$N$18</f>
        <v>1993.1100000000001</v>
      </c>
    </row>
    <row r="1314" spans="1:2">
      <c r="A1314">
        <v>1312</v>
      </c>
      <c r="B1314" s="1162">
        <f>$B$1252+'NS-Anschluss 2022'!$N$18</f>
        <v>1993.1100000000001</v>
      </c>
    </row>
    <row r="1315" spans="1:2">
      <c r="A1315">
        <v>1313</v>
      </c>
      <c r="B1315" s="1162">
        <f>$B$1252+'NS-Anschluss 2022'!$N$18</f>
        <v>1993.1100000000001</v>
      </c>
    </row>
    <row r="1316" spans="1:2">
      <c r="A1316">
        <v>1314</v>
      </c>
      <c r="B1316" s="1162">
        <f>$B$1252+'NS-Anschluss 2022'!$N$18</f>
        <v>1993.1100000000001</v>
      </c>
    </row>
    <row r="1317" spans="1:2">
      <c r="A1317">
        <v>1315</v>
      </c>
      <c r="B1317" s="1162">
        <f>$B$1252+'NS-Anschluss 2022'!$N$18</f>
        <v>1993.1100000000001</v>
      </c>
    </row>
    <row r="1318" spans="1:2">
      <c r="A1318">
        <v>1316</v>
      </c>
      <c r="B1318" s="1162">
        <f>$B$1252+'NS-Anschluss 2022'!$N$18</f>
        <v>1993.1100000000001</v>
      </c>
    </row>
    <row r="1319" spans="1:2">
      <c r="A1319">
        <v>1317</v>
      </c>
      <c r="B1319" s="1162">
        <f>$B$1252+'NS-Anschluss 2022'!$N$18</f>
        <v>1993.1100000000001</v>
      </c>
    </row>
    <row r="1320" spans="1:2">
      <c r="A1320">
        <v>1318</v>
      </c>
      <c r="B1320" s="1162">
        <f>$B$1252+'NS-Anschluss 2022'!$N$18</f>
        <v>1993.1100000000001</v>
      </c>
    </row>
    <row r="1321" spans="1:2">
      <c r="A1321">
        <v>1319</v>
      </c>
      <c r="B1321" s="1162">
        <f>$B$1252+'NS-Anschluss 2022'!$N$18</f>
        <v>1993.1100000000001</v>
      </c>
    </row>
    <row r="1322" spans="1:2">
      <c r="A1322">
        <v>1320</v>
      </c>
      <c r="B1322" s="1162">
        <f>$B$1252+'NS-Anschluss 2022'!$N$18</f>
        <v>1993.1100000000001</v>
      </c>
    </row>
    <row r="1323" spans="1:2">
      <c r="A1323">
        <v>1321</v>
      </c>
      <c r="B1323" s="1162">
        <f>$B$1252+'NS-Anschluss 2022'!$N$18</f>
        <v>1993.1100000000001</v>
      </c>
    </row>
    <row r="1324" spans="1:2">
      <c r="A1324">
        <v>1322</v>
      </c>
      <c r="B1324" s="1162">
        <f>$B$1252+'NS-Anschluss 2022'!$N$18</f>
        <v>1993.1100000000001</v>
      </c>
    </row>
    <row r="1325" spans="1:2">
      <c r="A1325">
        <v>1323</v>
      </c>
      <c r="B1325" s="1162">
        <f>$B$1252+'NS-Anschluss 2022'!$N$18</f>
        <v>1993.1100000000001</v>
      </c>
    </row>
    <row r="1326" spans="1:2">
      <c r="A1326">
        <v>1324</v>
      </c>
      <c r="B1326" s="1162">
        <f>$B$1252+'NS-Anschluss 2022'!$N$18</f>
        <v>1993.1100000000001</v>
      </c>
    </row>
    <row r="1327" spans="1:2">
      <c r="A1327">
        <v>1325</v>
      </c>
      <c r="B1327" s="1162">
        <f>$B$1252+'NS-Anschluss 2022'!$N$18</f>
        <v>1993.1100000000001</v>
      </c>
    </row>
    <row r="1328" spans="1:2">
      <c r="A1328">
        <v>1326</v>
      </c>
      <c r="B1328" s="1162">
        <f>$B$1252+'NS-Anschluss 2022'!$N$18</f>
        <v>1993.1100000000001</v>
      </c>
    </row>
    <row r="1329" spans="1:2">
      <c r="A1329">
        <v>1327</v>
      </c>
      <c r="B1329" s="1162">
        <f>$B$1252+'NS-Anschluss 2022'!$N$18</f>
        <v>1993.1100000000001</v>
      </c>
    </row>
    <row r="1330" spans="1:2">
      <c r="A1330">
        <v>1328</v>
      </c>
      <c r="B1330" s="1162">
        <f>$B$1252+'NS-Anschluss 2022'!$N$18</f>
        <v>1993.1100000000001</v>
      </c>
    </row>
    <row r="1331" spans="1:2">
      <c r="A1331">
        <v>1329</v>
      </c>
      <c r="B1331" s="1162">
        <f>$B$1252+'NS-Anschluss 2022'!$N$18</f>
        <v>1993.1100000000001</v>
      </c>
    </row>
    <row r="1332" spans="1:2">
      <c r="A1332">
        <v>1330</v>
      </c>
      <c r="B1332" s="1162">
        <f>$B$1252+'NS-Anschluss 2022'!$N$18</f>
        <v>1993.1100000000001</v>
      </c>
    </row>
    <row r="1333" spans="1:2">
      <c r="A1333">
        <v>1331</v>
      </c>
      <c r="B1333" s="1162">
        <f>$B$1252+'NS-Anschluss 2022'!$N$18</f>
        <v>1993.1100000000001</v>
      </c>
    </row>
    <row r="1334" spans="1:2">
      <c r="A1334">
        <v>1332</v>
      </c>
      <c r="B1334" s="1162">
        <f>$B$1252+'NS-Anschluss 2022'!$N$18</f>
        <v>1993.1100000000001</v>
      </c>
    </row>
    <row r="1335" spans="1:2">
      <c r="A1335">
        <v>1333</v>
      </c>
      <c r="B1335" s="1162">
        <f>$B$1252+'NS-Anschluss 2022'!$N$18</f>
        <v>1993.1100000000001</v>
      </c>
    </row>
    <row r="1336" spans="1:2">
      <c r="A1336">
        <v>1334</v>
      </c>
      <c r="B1336" s="1162">
        <f>$B$1252+'NS-Anschluss 2022'!$N$18</f>
        <v>1993.1100000000001</v>
      </c>
    </row>
    <row r="1337" spans="1:2">
      <c r="A1337">
        <v>1335</v>
      </c>
      <c r="B1337" s="1162">
        <f>$B$1252+'NS-Anschluss 2022'!$N$18</f>
        <v>1993.1100000000001</v>
      </c>
    </row>
    <row r="1338" spans="1:2">
      <c r="A1338">
        <v>1336</v>
      </c>
      <c r="B1338" s="1162">
        <f>$B$1252+'NS-Anschluss 2022'!$N$18</f>
        <v>1993.1100000000001</v>
      </c>
    </row>
    <row r="1339" spans="1:2">
      <c r="A1339">
        <v>1337</v>
      </c>
      <c r="B1339" s="1162">
        <f>$B$1252+'NS-Anschluss 2022'!$N$18</f>
        <v>1993.1100000000001</v>
      </c>
    </row>
    <row r="1340" spans="1:2">
      <c r="A1340">
        <v>1338</v>
      </c>
      <c r="B1340" s="1162">
        <f>$B$1252+'NS-Anschluss 2022'!$N$18</f>
        <v>1993.1100000000001</v>
      </c>
    </row>
    <row r="1341" spans="1:2">
      <c r="A1341">
        <v>1339</v>
      </c>
      <c r="B1341" s="1162">
        <f>$B$1252+'NS-Anschluss 2022'!$N$18</f>
        <v>1993.1100000000001</v>
      </c>
    </row>
    <row r="1342" spans="1:2">
      <c r="A1342">
        <v>1340</v>
      </c>
      <c r="B1342" s="1162">
        <f>$B$1252+'NS-Anschluss 2022'!$N$18</f>
        <v>1993.1100000000001</v>
      </c>
    </row>
    <row r="1343" spans="1:2">
      <c r="A1343">
        <v>1341</v>
      </c>
      <c r="B1343" s="1162">
        <f>$B$1252+'NS-Anschluss 2022'!$N$18</f>
        <v>1993.1100000000001</v>
      </c>
    </row>
    <row r="1344" spans="1:2">
      <c r="A1344">
        <v>1342</v>
      </c>
      <c r="B1344" s="1162">
        <f>$B$1252+'NS-Anschluss 2022'!$N$18</f>
        <v>1993.1100000000001</v>
      </c>
    </row>
    <row r="1345" spans="1:2">
      <c r="A1345">
        <v>1343</v>
      </c>
      <c r="B1345" s="1162">
        <f>$B$1252+'NS-Anschluss 2022'!$N$18</f>
        <v>1993.1100000000001</v>
      </c>
    </row>
    <row r="1346" spans="1:2">
      <c r="A1346">
        <v>1344</v>
      </c>
      <c r="B1346" s="1162">
        <f>$B$1252+'NS-Anschluss 2022'!$N$18</f>
        <v>1993.1100000000001</v>
      </c>
    </row>
    <row r="1347" spans="1:2">
      <c r="A1347">
        <v>1345</v>
      </c>
      <c r="B1347" s="1162">
        <f>$B$1252+'NS-Anschluss 2022'!$N$18</f>
        <v>1993.1100000000001</v>
      </c>
    </row>
    <row r="1348" spans="1:2">
      <c r="A1348">
        <v>1346</v>
      </c>
      <c r="B1348" s="1162">
        <f>$B$1252+'NS-Anschluss 2022'!$N$18</f>
        <v>1993.1100000000001</v>
      </c>
    </row>
    <row r="1349" spans="1:2">
      <c r="A1349">
        <v>1347</v>
      </c>
      <c r="B1349" s="1162">
        <f>$B$1252+'NS-Anschluss 2022'!$N$18</f>
        <v>1993.1100000000001</v>
      </c>
    </row>
    <row r="1350" spans="1:2">
      <c r="A1350">
        <v>1348</v>
      </c>
      <c r="B1350" s="1162">
        <f>$B$1252+'NS-Anschluss 2022'!$N$18</f>
        <v>1993.1100000000001</v>
      </c>
    </row>
    <row r="1351" spans="1:2">
      <c r="A1351">
        <v>1349</v>
      </c>
      <c r="B1351" s="1162">
        <f>$B$1252+'NS-Anschluss 2022'!$N$18</f>
        <v>1993.1100000000001</v>
      </c>
    </row>
    <row r="1352" spans="1:2">
      <c r="A1352">
        <v>1350</v>
      </c>
      <c r="B1352" s="1162">
        <f>$B$1252+'NS-Anschluss 2022'!$N$18</f>
        <v>1993.1100000000001</v>
      </c>
    </row>
    <row r="1353" spans="1:2">
      <c r="A1353">
        <v>1351</v>
      </c>
      <c r="B1353" s="1162">
        <f>$B$1352+'NS-Anschluss 2022'!$N$18</f>
        <v>2372.5100000000002</v>
      </c>
    </row>
    <row r="1354" spans="1:2">
      <c r="A1354">
        <v>1352</v>
      </c>
      <c r="B1354" s="1162">
        <f>$B$1352+'NS-Anschluss 2022'!$N$18</f>
        <v>2372.5100000000002</v>
      </c>
    </row>
    <row r="1355" spans="1:2">
      <c r="A1355">
        <v>1353</v>
      </c>
      <c r="B1355" s="1162">
        <f>$B$1352+'NS-Anschluss 2022'!$N$18</f>
        <v>2372.5100000000002</v>
      </c>
    </row>
    <row r="1356" spans="1:2">
      <c r="A1356">
        <v>1354</v>
      </c>
      <c r="B1356" s="1162">
        <f>$B$1352+'NS-Anschluss 2022'!$N$18</f>
        <v>2372.5100000000002</v>
      </c>
    </row>
    <row r="1357" spans="1:2">
      <c r="A1357">
        <v>1355</v>
      </c>
      <c r="B1357" s="1162">
        <f>$B$1352+'NS-Anschluss 2022'!$N$18</f>
        <v>2372.5100000000002</v>
      </c>
    </row>
    <row r="1358" spans="1:2">
      <c r="A1358">
        <v>1356</v>
      </c>
      <c r="B1358" s="1162">
        <f>$B$1352+'NS-Anschluss 2022'!$N$18</f>
        <v>2372.5100000000002</v>
      </c>
    </row>
    <row r="1359" spans="1:2">
      <c r="A1359">
        <v>1357</v>
      </c>
      <c r="B1359" s="1162">
        <f>$B$1352+'NS-Anschluss 2022'!$N$18</f>
        <v>2372.5100000000002</v>
      </c>
    </row>
    <row r="1360" spans="1:2">
      <c r="A1360">
        <v>1358</v>
      </c>
      <c r="B1360" s="1162">
        <f>$B$1352+'NS-Anschluss 2022'!$N$18</f>
        <v>2372.5100000000002</v>
      </c>
    </row>
    <row r="1361" spans="1:2">
      <c r="A1361">
        <v>1359</v>
      </c>
      <c r="B1361" s="1162">
        <f>$B$1352+'NS-Anschluss 2022'!$N$18</f>
        <v>2372.5100000000002</v>
      </c>
    </row>
    <row r="1362" spans="1:2">
      <c r="A1362">
        <v>1360</v>
      </c>
      <c r="B1362" s="1162">
        <f>$B$1352+'NS-Anschluss 2022'!$N$18</f>
        <v>2372.5100000000002</v>
      </c>
    </row>
    <row r="1363" spans="1:2">
      <c r="A1363">
        <v>1361</v>
      </c>
      <c r="B1363" s="1162">
        <f>$B$1352+'NS-Anschluss 2022'!$N$18</f>
        <v>2372.5100000000002</v>
      </c>
    </row>
    <row r="1364" spans="1:2">
      <c r="A1364">
        <v>1362</v>
      </c>
      <c r="B1364" s="1162">
        <f>$B$1352+'NS-Anschluss 2022'!$N$18</f>
        <v>2372.5100000000002</v>
      </c>
    </row>
    <row r="1365" spans="1:2">
      <c r="A1365">
        <v>1363</v>
      </c>
      <c r="B1365" s="1162">
        <f>$B$1352+'NS-Anschluss 2022'!$N$18</f>
        <v>2372.5100000000002</v>
      </c>
    </row>
    <row r="1366" spans="1:2">
      <c r="A1366">
        <v>1364</v>
      </c>
      <c r="B1366" s="1162">
        <f>$B$1352+'NS-Anschluss 2022'!$N$18</f>
        <v>2372.5100000000002</v>
      </c>
    </row>
    <row r="1367" spans="1:2">
      <c r="A1367">
        <v>1365</v>
      </c>
      <c r="B1367" s="1162">
        <f>$B$1352+'NS-Anschluss 2022'!$N$18</f>
        <v>2372.5100000000002</v>
      </c>
    </row>
    <row r="1368" spans="1:2">
      <c r="A1368">
        <v>1366</v>
      </c>
      <c r="B1368" s="1162">
        <f>$B$1352+'NS-Anschluss 2022'!$N$18</f>
        <v>2372.5100000000002</v>
      </c>
    </row>
    <row r="1369" spans="1:2">
      <c r="A1369">
        <v>1367</v>
      </c>
      <c r="B1369" s="1162">
        <f>$B$1352+'NS-Anschluss 2022'!$N$18</f>
        <v>2372.5100000000002</v>
      </c>
    </row>
    <row r="1370" spans="1:2">
      <c r="A1370">
        <v>1368</v>
      </c>
      <c r="B1370" s="1162">
        <f>$B$1352+'NS-Anschluss 2022'!$N$18</f>
        <v>2372.5100000000002</v>
      </c>
    </row>
    <row r="1371" spans="1:2">
      <c r="A1371">
        <v>1369</v>
      </c>
      <c r="B1371" s="1162">
        <f>$B$1352+'NS-Anschluss 2022'!$N$18</f>
        <v>2372.5100000000002</v>
      </c>
    </row>
    <row r="1372" spans="1:2">
      <c r="A1372">
        <v>1370</v>
      </c>
      <c r="B1372" s="1162">
        <f>$B$1352+'NS-Anschluss 2022'!$N$18</f>
        <v>2372.5100000000002</v>
      </c>
    </row>
    <row r="1373" spans="1:2">
      <c r="A1373">
        <v>1371</v>
      </c>
      <c r="B1373" s="1162">
        <f>$B$1352+'NS-Anschluss 2022'!$N$18</f>
        <v>2372.5100000000002</v>
      </c>
    </row>
    <row r="1374" spans="1:2">
      <c r="A1374">
        <v>1372</v>
      </c>
      <c r="B1374" s="1162">
        <f>$B$1352+'NS-Anschluss 2022'!$N$18</f>
        <v>2372.5100000000002</v>
      </c>
    </row>
    <row r="1375" spans="1:2">
      <c r="A1375">
        <v>1373</v>
      </c>
      <c r="B1375" s="1162">
        <f>$B$1352+'NS-Anschluss 2022'!$N$18</f>
        <v>2372.5100000000002</v>
      </c>
    </row>
    <row r="1376" spans="1:2">
      <c r="A1376">
        <v>1374</v>
      </c>
      <c r="B1376" s="1162">
        <f>$B$1352+'NS-Anschluss 2022'!$N$18</f>
        <v>2372.5100000000002</v>
      </c>
    </row>
    <row r="1377" spans="1:2">
      <c r="A1377">
        <v>1375</v>
      </c>
      <c r="B1377" s="1162">
        <f>$B$1352+'NS-Anschluss 2022'!$N$18</f>
        <v>2372.5100000000002</v>
      </c>
    </row>
    <row r="1378" spans="1:2">
      <c r="A1378">
        <v>1376</v>
      </c>
      <c r="B1378" s="1162">
        <f>$B$1352+'NS-Anschluss 2022'!$N$18</f>
        <v>2372.5100000000002</v>
      </c>
    </row>
    <row r="1379" spans="1:2">
      <c r="A1379">
        <v>1377</v>
      </c>
      <c r="B1379" s="1162">
        <f>$B$1352+'NS-Anschluss 2022'!$N$18</f>
        <v>2372.5100000000002</v>
      </c>
    </row>
    <row r="1380" spans="1:2">
      <c r="A1380">
        <v>1378</v>
      </c>
      <c r="B1380" s="1162">
        <f>$B$1352+'NS-Anschluss 2022'!$N$18</f>
        <v>2372.5100000000002</v>
      </c>
    </row>
    <row r="1381" spans="1:2">
      <c r="A1381">
        <v>1379</v>
      </c>
      <c r="B1381" s="1162">
        <f>$B$1352+'NS-Anschluss 2022'!$N$18</f>
        <v>2372.5100000000002</v>
      </c>
    </row>
    <row r="1382" spans="1:2">
      <c r="A1382">
        <v>1380</v>
      </c>
      <c r="B1382" s="1162">
        <f>$B$1352+'NS-Anschluss 2022'!$N$18</f>
        <v>2372.5100000000002</v>
      </c>
    </row>
    <row r="1383" spans="1:2">
      <c r="A1383">
        <v>1381</v>
      </c>
      <c r="B1383" s="1162">
        <f>$B$1352+'NS-Anschluss 2022'!$N$18</f>
        <v>2372.5100000000002</v>
      </c>
    </row>
    <row r="1384" spans="1:2">
      <c r="A1384">
        <v>1382</v>
      </c>
      <c r="B1384" s="1162">
        <f>$B$1352+'NS-Anschluss 2022'!$N$18</f>
        <v>2372.5100000000002</v>
      </c>
    </row>
    <row r="1385" spans="1:2">
      <c r="A1385">
        <v>1383</v>
      </c>
      <c r="B1385" s="1162">
        <f>$B$1352+'NS-Anschluss 2022'!$N$18</f>
        <v>2372.5100000000002</v>
      </c>
    </row>
    <row r="1386" spans="1:2">
      <c r="A1386">
        <v>1384</v>
      </c>
      <c r="B1386" s="1162">
        <f>$B$1352+'NS-Anschluss 2022'!$N$18</f>
        <v>2372.5100000000002</v>
      </c>
    </row>
    <row r="1387" spans="1:2">
      <c r="A1387">
        <v>1385</v>
      </c>
      <c r="B1387" s="1162">
        <f>$B$1352+'NS-Anschluss 2022'!$N$18</f>
        <v>2372.5100000000002</v>
      </c>
    </row>
    <row r="1388" spans="1:2">
      <c r="A1388">
        <v>1386</v>
      </c>
      <c r="B1388" s="1162">
        <f>$B$1352+'NS-Anschluss 2022'!$N$18</f>
        <v>2372.5100000000002</v>
      </c>
    </row>
    <row r="1389" spans="1:2">
      <c r="A1389">
        <v>1387</v>
      </c>
      <c r="B1389" s="1162">
        <f>$B$1352+'NS-Anschluss 2022'!$N$18</f>
        <v>2372.5100000000002</v>
      </c>
    </row>
    <row r="1390" spans="1:2">
      <c r="A1390">
        <v>1388</v>
      </c>
      <c r="B1390" s="1162">
        <f>$B$1352+'NS-Anschluss 2022'!$N$18</f>
        <v>2372.5100000000002</v>
      </c>
    </row>
    <row r="1391" spans="1:2">
      <c r="A1391">
        <v>1389</v>
      </c>
      <c r="B1391" s="1162">
        <f>$B$1352+'NS-Anschluss 2022'!$N$18</f>
        <v>2372.5100000000002</v>
      </c>
    </row>
    <row r="1392" spans="1:2">
      <c r="A1392">
        <v>1390</v>
      </c>
      <c r="B1392" s="1162">
        <f>$B$1352+'NS-Anschluss 2022'!$N$18</f>
        <v>2372.5100000000002</v>
      </c>
    </row>
    <row r="1393" spans="1:2">
      <c r="A1393">
        <v>1391</v>
      </c>
      <c r="B1393" s="1162">
        <f>$B$1352+'NS-Anschluss 2022'!$N$18</f>
        <v>2372.5100000000002</v>
      </c>
    </row>
    <row r="1394" spans="1:2">
      <c r="A1394">
        <v>1392</v>
      </c>
      <c r="B1394" s="1162">
        <f>$B$1352+'NS-Anschluss 2022'!$N$18</f>
        <v>2372.5100000000002</v>
      </c>
    </row>
    <row r="1395" spans="1:2">
      <c r="A1395">
        <v>1393</v>
      </c>
      <c r="B1395" s="1162">
        <f>$B$1352+'NS-Anschluss 2022'!$N$18</f>
        <v>2372.5100000000002</v>
      </c>
    </row>
    <row r="1396" spans="1:2">
      <c r="A1396">
        <v>1394</v>
      </c>
      <c r="B1396" s="1162">
        <f>$B$1352+'NS-Anschluss 2022'!$N$18</f>
        <v>2372.5100000000002</v>
      </c>
    </row>
    <row r="1397" spans="1:2">
      <c r="A1397">
        <v>1395</v>
      </c>
      <c r="B1397" s="1162">
        <f>$B$1352+'NS-Anschluss 2022'!$N$18</f>
        <v>2372.5100000000002</v>
      </c>
    </row>
    <row r="1398" spans="1:2">
      <c r="A1398">
        <v>1396</v>
      </c>
      <c r="B1398" s="1162">
        <f>$B$1352+'NS-Anschluss 2022'!$N$18</f>
        <v>2372.5100000000002</v>
      </c>
    </row>
    <row r="1399" spans="1:2">
      <c r="A1399">
        <v>1397</v>
      </c>
      <c r="B1399" s="1162">
        <f>$B$1352+'NS-Anschluss 2022'!$N$18</f>
        <v>2372.5100000000002</v>
      </c>
    </row>
    <row r="1400" spans="1:2">
      <c r="A1400">
        <v>1398</v>
      </c>
      <c r="B1400" s="1162">
        <f>$B$1352+'NS-Anschluss 2022'!$N$18</f>
        <v>2372.5100000000002</v>
      </c>
    </row>
    <row r="1401" spans="1:2">
      <c r="A1401">
        <v>1399</v>
      </c>
      <c r="B1401" s="1162">
        <f>$B$1352+'NS-Anschluss 2022'!$N$18</f>
        <v>2372.5100000000002</v>
      </c>
    </row>
    <row r="1402" spans="1:2">
      <c r="A1402">
        <v>1400</v>
      </c>
      <c r="B1402" s="1162">
        <f>$B$1352+'NS-Anschluss 2022'!$N$18</f>
        <v>2372.5100000000002</v>
      </c>
    </row>
    <row r="1403" spans="1:2">
      <c r="A1403">
        <v>1401</v>
      </c>
      <c r="B1403" s="1162">
        <f>$B$1352+'NS-Anschluss 2022'!$N$18</f>
        <v>2372.5100000000002</v>
      </c>
    </row>
    <row r="1404" spans="1:2">
      <c r="A1404">
        <v>1402</v>
      </c>
      <c r="B1404" s="1162">
        <f>$B$1352+'NS-Anschluss 2022'!$N$18</f>
        <v>2372.5100000000002</v>
      </c>
    </row>
    <row r="1405" spans="1:2">
      <c r="A1405">
        <v>1403</v>
      </c>
      <c r="B1405" s="1162">
        <f>$B$1352+'NS-Anschluss 2022'!$N$18</f>
        <v>2372.5100000000002</v>
      </c>
    </row>
    <row r="1406" spans="1:2">
      <c r="A1406">
        <v>1404</v>
      </c>
      <c r="B1406" s="1162">
        <f>$B$1352+'NS-Anschluss 2022'!$N$18</f>
        <v>2372.5100000000002</v>
      </c>
    </row>
    <row r="1407" spans="1:2">
      <c r="A1407">
        <v>1405</v>
      </c>
      <c r="B1407" s="1162">
        <f>$B$1352+'NS-Anschluss 2022'!$N$18</f>
        <v>2372.5100000000002</v>
      </c>
    </row>
    <row r="1408" spans="1:2">
      <c r="A1408">
        <v>1406</v>
      </c>
      <c r="B1408" s="1162">
        <f>$B$1352+'NS-Anschluss 2022'!$N$18</f>
        <v>2372.5100000000002</v>
      </c>
    </row>
    <row r="1409" spans="1:2">
      <c r="A1409">
        <v>1407</v>
      </c>
      <c r="B1409" s="1162">
        <f>$B$1352+'NS-Anschluss 2022'!$N$18</f>
        <v>2372.5100000000002</v>
      </c>
    </row>
    <row r="1410" spans="1:2">
      <c r="A1410">
        <v>1408</v>
      </c>
      <c r="B1410" s="1162">
        <f>$B$1352+'NS-Anschluss 2022'!$N$18</f>
        <v>2372.5100000000002</v>
      </c>
    </row>
    <row r="1411" spans="1:2">
      <c r="A1411">
        <v>1409</v>
      </c>
      <c r="B1411" s="1162">
        <f>$B$1352+'NS-Anschluss 2022'!$N$18</f>
        <v>2372.5100000000002</v>
      </c>
    </row>
    <row r="1412" spans="1:2">
      <c r="A1412">
        <v>1410</v>
      </c>
      <c r="B1412" s="1162">
        <f>$B$1352+'NS-Anschluss 2022'!$N$18</f>
        <v>2372.5100000000002</v>
      </c>
    </row>
    <row r="1413" spans="1:2">
      <c r="A1413">
        <v>1411</v>
      </c>
      <c r="B1413" s="1162">
        <f>$B$1352+'NS-Anschluss 2022'!$N$18</f>
        <v>2372.5100000000002</v>
      </c>
    </row>
    <row r="1414" spans="1:2">
      <c r="A1414">
        <v>1412</v>
      </c>
      <c r="B1414" s="1162">
        <f>$B$1352+'NS-Anschluss 2022'!$N$18</f>
        <v>2372.5100000000002</v>
      </c>
    </row>
    <row r="1415" spans="1:2">
      <c r="A1415">
        <v>1413</v>
      </c>
      <c r="B1415" s="1162">
        <f>$B$1352+'NS-Anschluss 2022'!$N$18</f>
        <v>2372.5100000000002</v>
      </c>
    </row>
    <row r="1416" spans="1:2">
      <c r="A1416">
        <v>1414</v>
      </c>
      <c r="B1416" s="1162">
        <f>$B$1352+'NS-Anschluss 2022'!$N$18</f>
        <v>2372.5100000000002</v>
      </c>
    </row>
    <row r="1417" spans="1:2">
      <c r="A1417">
        <v>1415</v>
      </c>
      <c r="B1417" s="1162">
        <f>$B$1352+'NS-Anschluss 2022'!$N$18</f>
        <v>2372.5100000000002</v>
      </c>
    </row>
    <row r="1418" spans="1:2">
      <c r="A1418">
        <v>1416</v>
      </c>
      <c r="B1418" s="1162">
        <f>$B$1352+'NS-Anschluss 2022'!$N$18</f>
        <v>2372.5100000000002</v>
      </c>
    </row>
    <row r="1419" spans="1:2">
      <c r="A1419">
        <v>1417</v>
      </c>
      <c r="B1419" s="1162">
        <f>$B$1352+'NS-Anschluss 2022'!$N$18</f>
        <v>2372.5100000000002</v>
      </c>
    </row>
    <row r="1420" spans="1:2">
      <c r="A1420">
        <v>1418</v>
      </c>
      <c r="B1420" s="1162">
        <f>$B$1352+'NS-Anschluss 2022'!$N$18</f>
        <v>2372.5100000000002</v>
      </c>
    </row>
    <row r="1421" spans="1:2">
      <c r="A1421">
        <v>1419</v>
      </c>
      <c r="B1421" s="1162">
        <f>$B$1352+'NS-Anschluss 2022'!$N$18</f>
        <v>2372.5100000000002</v>
      </c>
    </row>
    <row r="1422" spans="1:2">
      <c r="A1422">
        <v>1420</v>
      </c>
      <c r="B1422" s="1162">
        <f>$B$1352+'NS-Anschluss 2022'!$N$18</f>
        <v>2372.5100000000002</v>
      </c>
    </row>
    <row r="1423" spans="1:2">
      <c r="A1423">
        <v>1421</v>
      </c>
      <c r="B1423" s="1162">
        <f>$B$1352+'NS-Anschluss 2022'!$N$18</f>
        <v>2372.5100000000002</v>
      </c>
    </row>
    <row r="1424" spans="1:2">
      <c r="A1424">
        <v>1422</v>
      </c>
      <c r="B1424" s="1162">
        <f>$B$1352+'NS-Anschluss 2022'!$N$18</f>
        <v>2372.5100000000002</v>
      </c>
    </row>
    <row r="1425" spans="1:2">
      <c r="A1425">
        <v>1423</v>
      </c>
      <c r="B1425" s="1162">
        <f>$B$1352+'NS-Anschluss 2022'!$N$18</f>
        <v>2372.5100000000002</v>
      </c>
    </row>
    <row r="1426" spans="1:2">
      <c r="A1426">
        <v>1424</v>
      </c>
      <c r="B1426" s="1162">
        <f>$B$1352+'NS-Anschluss 2022'!$N$18</f>
        <v>2372.5100000000002</v>
      </c>
    </row>
    <row r="1427" spans="1:2">
      <c r="A1427">
        <v>1425</v>
      </c>
      <c r="B1427" s="1162">
        <f>$B$1352+'NS-Anschluss 2022'!$N$18</f>
        <v>2372.5100000000002</v>
      </c>
    </row>
    <row r="1428" spans="1:2">
      <c r="A1428">
        <v>1426</v>
      </c>
      <c r="B1428" s="1162">
        <f>$B$1352+'NS-Anschluss 2022'!$N$18</f>
        <v>2372.5100000000002</v>
      </c>
    </row>
    <row r="1429" spans="1:2">
      <c r="A1429">
        <v>1427</v>
      </c>
      <c r="B1429" s="1162">
        <f>$B$1352+'NS-Anschluss 2022'!$N$18</f>
        <v>2372.5100000000002</v>
      </c>
    </row>
    <row r="1430" spans="1:2">
      <c r="A1430">
        <v>1428</v>
      </c>
      <c r="B1430" s="1162">
        <f>$B$1352+'NS-Anschluss 2022'!$N$18</f>
        <v>2372.5100000000002</v>
      </c>
    </row>
    <row r="1431" spans="1:2">
      <c r="A1431">
        <v>1429</v>
      </c>
      <c r="B1431" s="1162">
        <f>$B$1352+'NS-Anschluss 2022'!$N$18</f>
        <v>2372.5100000000002</v>
      </c>
    </row>
    <row r="1432" spans="1:2">
      <c r="A1432">
        <v>1430</v>
      </c>
      <c r="B1432" s="1162">
        <f>$B$1352+'NS-Anschluss 2022'!$N$18</f>
        <v>2372.5100000000002</v>
      </c>
    </row>
    <row r="1433" spans="1:2">
      <c r="A1433">
        <v>1431</v>
      </c>
      <c r="B1433" s="1162">
        <f>$B$1352+'NS-Anschluss 2022'!$N$18</f>
        <v>2372.5100000000002</v>
      </c>
    </row>
    <row r="1434" spans="1:2">
      <c r="A1434">
        <v>1432</v>
      </c>
      <c r="B1434" s="1162">
        <f>$B$1352+'NS-Anschluss 2022'!$N$18</f>
        <v>2372.5100000000002</v>
      </c>
    </row>
    <row r="1435" spans="1:2">
      <c r="A1435">
        <v>1433</v>
      </c>
      <c r="B1435" s="1162">
        <f>$B$1352+'NS-Anschluss 2022'!$N$18</f>
        <v>2372.5100000000002</v>
      </c>
    </row>
    <row r="1436" spans="1:2">
      <c r="A1436">
        <v>1434</v>
      </c>
      <c r="B1436" s="1162">
        <f>$B$1352+'NS-Anschluss 2022'!$N$18</f>
        <v>2372.5100000000002</v>
      </c>
    </row>
    <row r="1437" spans="1:2">
      <c r="A1437">
        <v>1435</v>
      </c>
      <c r="B1437" s="1162">
        <f>$B$1352+'NS-Anschluss 2022'!$N$18</f>
        <v>2372.5100000000002</v>
      </c>
    </row>
    <row r="1438" spans="1:2">
      <c r="A1438">
        <v>1436</v>
      </c>
      <c r="B1438" s="1162">
        <f>$B$1352+'NS-Anschluss 2022'!$N$18</f>
        <v>2372.5100000000002</v>
      </c>
    </row>
    <row r="1439" spans="1:2">
      <c r="A1439">
        <v>1437</v>
      </c>
      <c r="B1439" s="1162">
        <f>$B$1352+'NS-Anschluss 2022'!$N$18</f>
        <v>2372.5100000000002</v>
      </c>
    </row>
    <row r="1440" spans="1:2">
      <c r="A1440">
        <v>1438</v>
      </c>
      <c r="B1440" s="1162">
        <f>$B$1352+'NS-Anschluss 2022'!$N$18</f>
        <v>2372.5100000000002</v>
      </c>
    </row>
    <row r="1441" spans="1:2">
      <c r="A1441">
        <v>1439</v>
      </c>
      <c r="B1441" s="1162">
        <f>$B$1352+'NS-Anschluss 2022'!$N$18</f>
        <v>2372.5100000000002</v>
      </c>
    </row>
    <row r="1442" spans="1:2">
      <c r="A1442">
        <v>1440</v>
      </c>
      <c r="B1442" s="1162">
        <f>$B$1352+'NS-Anschluss 2022'!$N$18</f>
        <v>2372.5100000000002</v>
      </c>
    </row>
    <row r="1443" spans="1:2">
      <c r="A1443">
        <v>1441</v>
      </c>
      <c r="B1443" s="1162">
        <f>$B$1352+'NS-Anschluss 2022'!$N$18</f>
        <v>2372.5100000000002</v>
      </c>
    </row>
    <row r="1444" spans="1:2">
      <c r="A1444">
        <v>1442</v>
      </c>
      <c r="B1444" s="1162">
        <f>$B$1352+'NS-Anschluss 2022'!$N$18</f>
        <v>2372.5100000000002</v>
      </c>
    </row>
    <row r="1445" spans="1:2">
      <c r="A1445">
        <v>1443</v>
      </c>
      <c r="B1445" s="1162">
        <f>$B$1352+'NS-Anschluss 2022'!$N$18</f>
        <v>2372.5100000000002</v>
      </c>
    </row>
    <row r="1446" spans="1:2">
      <c r="A1446">
        <v>1444</v>
      </c>
      <c r="B1446" s="1162">
        <f>$B$1352+'NS-Anschluss 2022'!$N$18</f>
        <v>2372.5100000000002</v>
      </c>
    </row>
    <row r="1447" spans="1:2">
      <c r="A1447">
        <v>1445</v>
      </c>
      <c r="B1447" s="1162">
        <f>$B$1352+'NS-Anschluss 2022'!$N$18</f>
        <v>2372.5100000000002</v>
      </c>
    </row>
    <row r="1448" spans="1:2">
      <c r="A1448">
        <v>1446</v>
      </c>
      <c r="B1448" s="1162">
        <f>$B$1352+'NS-Anschluss 2022'!$N$18</f>
        <v>2372.5100000000002</v>
      </c>
    </row>
    <row r="1449" spans="1:2">
      <c r="A1449">
        <v>1447</v>
      </c>
      <c r="B1449" s="1162">
        <f>$B$1352+'NS-Anschluss 2022'!$N$18</f>
        <v>2372.5100000000002</v>
      </c>
    </row>
    <row r="1450" spans="1:2">
      <c r="A1450">
        <v>1448</v>
      </c>
      <c r="B1450" s="1162">
        <f>$B$1352+'NS-Anschluss 2022'!$N$18</f>
        <v>2372.5100000000002</v>
      </c>
    </row>
    <row r="1451" spans="1:2">
      <c r="A1451">
        <v>1449</v>
      </c>
      <c r="B1451" s="1162">
        <f>$B$1352+'NS-Anschluss 2022'!$N$18</f>
        <v>2372.5100000000002</v>
      </c>
    </row>
    <row r="1452" spans="1:2">
      <c r="A1452">
        <v>1450</v>
      </c>
      <c r="B1452" s="1162">
        <f>$B$1352+'NS-Anschluss 2022'!$N$18</f>
        <v>2372.5100000000002</v>
      </c>
    </row>
    <row r="1453" spans="1:2">
      <c r="A1453">
        <v>1451</v>
      </c>
      <c r="B1453" s="1162">
        <f>$B$1452+'NS-Anschluss 2022'!$N$18</f>
        <v>2751.9100000000003</v>
      </c>
    </row>
    <row r="1454" spans="1:2">
      <c r="A1454">
        <v>1452</v>
      </c>
      <c r="B1454" s="1162">
        <f>$B$1452+'NS-Anschluss 2022'!$N$18</f>
        <v>2751.9100000000003</v>
      </c>
    </row>
    <row r="1455" spans="1:2">
      <c r="A1455">
        <v>1453</v>
      </c>
      <c r="B1455" s="1162">
        <f>$B$1452+'NS-Anschluss 2022'!$N$18</f>
        <v>2751.9100000000003</v>
      </c>
    </row>
    <row r="1456" spans="1:2">
      <c r="A1456">
        <v>1454</v>
      </c>
      <c r="B1456" s="1162">
        <f>$B$1452+'NS-Anschluss 2022'!$N$18</f>
        <v>2751.9100000000003</v>
      </c>
    </row>
    <row r="1457" spans="1:2">
      <c r="A1457">
        <v>1455</v>
      </c>
      <c r="B1457" s="1162">
        <f>$B$1452+'NS-Anschluss 2022'!$N$18</f>
        <v>2751.9100000000003</v>
      </c>
    </row>
    <row r="1458" spans="1:2">
      <c r="A1458">
        <v>1456</v>
      </c>
      <c r="B1458" s="1162">
        <f>$B$1452+'NS-Anschluss 2022'!$N$18</f>
        <v>2751.9100000000003</v>
      </c>
    </row>
    <row r="1459" spans="1:2">
      <c r="A1459">
        <v>1457</v>
      </c>
      <c r="B1459" s="1162">
        <f>$B$1452+'NS-Anschluss 2022'!$N$18</f>
        <v>2751.9100000000003</v>
      </c>
    </row>
    <row r="1460" spans="1:2">
      <c r="A1460">
        <v>1458</v>
      </c>
      <c r="B1460" s="1162">
        <f>$B$1452+'NS-Anschluss 2022'!$N$18</f>
        <v>2751.9100000000003</v>
      </c>
    </row>
    <row r="1461" spans="1:2">
      <c r="A1461">
        <v>1459</v>
      </c>
      <c r="B1461" s="1162">
        <f>$B$1452+'NS-Anschluss 2022'!$N$18</f>
        <v>2751.9100000000003</v>
      </c>
    </row>
    <row r="1462" spans="1:2">
      <c r="A1462">
        <v>1460</v>
      </c>
      <c r="B1462" s="1162">
        <f>$B$1452+'NS-Anschluss 2022'!$N$18</f>
        <v>2751.9100000000003</v>
      </c>
    </row>
    <row r="1463" spans="1:2">
      <c r="A1463">
        <v>1461</v>
      </c>
      <c r="B1463" s="1162">
        <f>$B$1452+'NS-Anschluss 2022'!$N$18</f>
        <v>2751.9100000000003</v>
      </c>
    </row>
    <row r="1464" spans="1:2">
      <c r="A1464">
        <v>1462</v>
      </c>
      <c r="B1464" s="1162">
        <f>$B$1452+'NS-Anschluss 2022'!$N$18</f>
        <v>2751.9100000000003</v>
      </c>
    </row>
    <row r="1465" spans="1:2">
      <c r="A1465">
        <v>1463</v>
      </c>
      <c r="B1465" s="1162">
        <f>$B$1452+'NS-Anschluss 2022'!$N$18</f>
        <v>2751.9100000000003</v>
      </c>
    </row>
    <row r="1466" spans="1:2">
      <c r="A1466">
        <v>1464</v>
      </c>
      <c r="B1466" s="1162">
        <f>$B$1452+'NS-Anschluss 2022'!$N$18</f>
        <v>2751.9100000000003</v>
      </c>
    </row>
    <row r="1467" spans="1:2">
      <c r="A1467">
        <v>1465</v>
      </c>
      <c r="B1467" s="1162">
        <f>$B$1452+'NS-Anschluss 2022'!$N$18</f>
        <v>2751.9100000000003</v>
      </c>
    </row>
    <row r="1468" spans="1:2">
      <c r="A1468">
        <v>1466</v>
      </c>
      <c r="B1468" s="1162">
        <f>$B$1452+'NS-Anschluss 2022'!$N$18</f>
        <v>2751.9100000000003</v>
      </c>
    </row>
    <row r="1469" spans="1:2">
      <c r="A1469">
        <v>1467</v>
      </c>
      <c r="B1469" s="1162">
        <f>$B$1452+'NS-Anschluss 2022'!$N$18</f>
        <v>2751.9100000000003</v>
      </c>
    </row>
    <row r="1470" spans="1:2">
      <c r="A1470">
        <v>1468</v>
      </c>
      <c r="B1470" s="1162">
        <f>$B$1452+'NS-Anschluss 2022'!$N$18</f>
        <v>2751.9100000000003</v>
      </c>
    </row>
    <row r="1471" spans="1:2">
      <c r="A1471">
        <v>1469</v>
      </c>
      <c r="B1471" s="1162">
        <f>$B$1452+'NS-Anschluss 2022'!$N$18</f>
        <v>2751.9100000000003</v>
      </c>
    </row>
    <row r="1472" spans="1:2">
      <c r="A1472">
        <v>1470</v>
      </c>
      <c r="B1472" s="1162">
        <f>$B$1452+'NS-Anschluss 2022'!$N$18</f>
        <v>2751.9100000000003</v>
      </c>
    </row>
    <row r="1473" spans="1:2">
      <c r="A1473">
        <v>1471</v>
      </c>
      <c r="B1473" s="1162">
        <f>$B$1452+'NS-Anschluss 2022'!$N$18</f>
        <v>2751.9100000000003</v>
      </c>
    </row>
    <row r="1474" spans="1:2">
      <c r="A1474">
        <v>1472</v>
      </c>
      <c r="B1474" s="1162">
        <f>$B$1452+'NS-Anschluss 2022'!$N$18</f>
        <v>2751.9100000000003</v>
      </c>
    </row>
    <row r="1475" spans="1:2">
      <c r="A1475">
        <v>1473</v>
      </c>
      <c r="B1475" s="1162">
        <f>$B$1452+'NS-Anschluss 2022'!$N$18</f>
        <v>2751.9100000000003</v>
      </c>
    </row>
    <row r="1476" spans="1:2">
      <c r="A1476">
        <v>1474</v>
      </c>
      <c r="B1476" s="1162">
        <f>$B$1452+'NS-Anschluss 2022'!$N$18</f>
        <v>2751.9100000000003</v>
      </c>
    </row>
    <row r="1477" spans="1:2">
      <c r="A1477">
        <v>1475</v>
      </c>
      <c r="B1477" s="1162">
        <f>$B$1452+'NS-Anschluss 2022'!$N$18</f>
        <v>2751.9100000000003</v>
      </c>
    </row>
    <row r="1478" spans="1:2">
      <c r="A1478">
        <v>1476</v>
      </c>
      <c r="B1478" s="1162">
        <f>$B$1452+'NS-Anschluss 2022'!$N$18</f>
        <v>2751.9100000000003</v>
      </c>
    </row>
    <row r="1479" spans="1:2">
      <c r="A1479">
        <v>1477</v>
      </c>
      <c r="B1479" s="1162">
        <f>$B$1452+'NS-Anschluss 2022'!$N$18</f>
        <v>2751.9100000000003</v>
      </c>
    </row>
    <row r="1480" spans="1:2">
      <c r="A1480">
        <v>1478</v>
      </c>
      <c r="B1480" s="1162">
        <f>$B$1452+'NS-Anschluss 2022'!$N$18</f>
        <v>2751.9100000000003</v>
      </c>
    </row>
    <row r="1481" spans="1:2">
      <c r="A1481">
        <v>1479</v>
      </c>
      <c r="B1481" s="1162">
        <f>$B$1452+'NS-Anschluss 2022'!$N$18</f>
        <v>2751.9100000000003</v>
      </c>
    </row>
    <row r="1482" spans="1:2">
      <c r="A1482">
        <v>1480</v>
      </c>
      <c r="B1482" s="1162">
        <f>$B$1452+'NS-Anschluss 2022'!$N$18</f>
        <v>2751.9100000000003</v>
      </c>
    </row>
    <row r="1483" spans="1:2">
      <c r="A1483">
        <v>1481</v>
      </c>
      <c r="B1483" s="1162">
        <f>$B$1452+'NS-Anschluss 2022'!$N$18</f>
        <v>2751.9100000000003</v>
      </c>
    </row>
    <row r="1484" spans="1:2">
      <c r="A1484">
        <v>1482</v>
      </c>
      <c r="B1484" s="1162">
        <f>$B$1452+'NS-Anschluss 2022'!$N$18</f>
        <v>2751.9100000000003</v>
      </c>
    </row>
    <row r="1485" spans="1:2">
      <c r="A1485">
        <v>1483</v>
      </c>
      <c r="B1485" s="1162">
        <f>$B$1452+'NS-Anschluss 2022'!$N$18</f>
        <v>2751.9100000000003</v>
      </c>
    </row>
    <row r="1486" spans="1:2">
      <c r="A1486">
        <v>1484</v>
      </c>
      <c r="B1486" s="1162">
        <f>$B$1452+'NS-Anschluss 2022'!$N$18</f>
        <v>2751.9100000000003</v>
      </c>
    </row>
    <row r="1487" spans="1:2">
      <c r="A1487">
        <v>1485</v>
      </c>
      <c r="B1487" s="1162">
        <f>$B$1452+'NS-Anschluss 2022'!$N$18</f>
        <v>2751.9100000000003</v>
      </c>
    </row>
    <row r="1488" spans="1:2">
      <c r="A1488">
        <v>1486</v>
      </c>
      <c r="B1488" s="1162">
        <f>$B$1452+'NS-Anschluss 2022'!$N$18</f>
        <v>2751.9100000000003</v>
      </c>
    </row>
    <row r="1489" spans="1:2">
      <c r="A1489">
        <v>1487</v>
      </c>
      <c r="B1489" s="1162">
        <f>$B$1452+'NS-Anschluss 2022'!$N$18</f>
        <v>2751.9100000000003</v>
      </c>
    </row>
    <row r="1490" spans="1:2">
      <c r="A1490">
        <v>1488</v>
      </c>
      <c r="B1490" s="1162">
        <f>$B$1452+'NS-Anschluss 2022'!$N$18</f>
        <v>2751.9100000000003</v>
      </c>
    </row>
    <row r="1491" spans="1:2">
      <c r="A1491">
        <v>1489</v>
      </c>
      <c r="B1491" s="1162">
        <f>$B$1452+'NS-Anschluss 2022'!$N$18</f>
        <v>2751.9100000000003</v>
      </c>
    </row>
    <row r="1492" spans="1:2">
      <c r="A1492">
        <v>1490</v>
      </c>
      <c r="B1492" s="1162">
        <f>$B$1452+'NS-Anschluss 2022'!$N$18</f>
        <v>2751.9100000000003</v>
      </c>
    </row>
    <row r="1493" spans="1:2">
      <c r="A1493">
        <v>1491</v>
      </c>
      <c r="B1493" s="1162">
        <f>$B$1452+'NS-Anschluss 2022'!$N$18</f>
        <v>2751.9100000000003</v>
      </c>
    </row>
    <row r="1494" spans="1:2">
      <c r="A1494">
        <v>1492</v>
      </c>
      <c r="B1494" s="1162">
        <f>$B$1452+'NS-Anschluss 2022'!$N$18</f>
        <v>2751.9100000000003</v>
      </c>
    </row>
    <row r="1495" spans="1:2">
      <c r="A1495">
        <v>1493</v>
      </c>
      <c r="B1495" s="1162">
        <f>$B$1452+'NS-Anschluss 2022'!$N$18</f>
        <v>2751.9100000000003</v>
      </c>
    </row>
    <row r="1496" spans="1:2">
      <c r="A1496">
        <v>1494</v>
      </c>
      <c r="B1496" s="1162">
        <f>$B$1452+'NS-Anschluss 2022'!$N$18</f>
        <v>2751.9100000000003</v>
      </c>
    </row>
    <row r="1497" spans="1:2">
      <c r="A1497">
        <v>1495</v>
      </c>
      <c r="B1497" s="1162">
        <f>$B$1452+'NS-Anschluss 2022'!$N$18</f>
        <v>2751.9100000000003</v>
      </c>
    </row>
    <row r="1498" spans="1:2">
      <c r="A1498">
        <v>1496</v>
      </c>
      <c r="B1498" s="1162">
        <f>$B$1452+'NS-Anschluss 2022'!$N$18</f>
        <v>2751.9100000000003</v>
      </c>
    </row>
    <row r="1499" spans="1:2">
      <c r="A1499">
        <v>1497</v>
      </c>
      <c r="B1499" s="1162">
        <f>$B$1452+'NS-Anschluss 2022'!$N$18</f>
        <v>2751.9100000000003</v>
      </c>
    </row>
    <row r="1500" spans="1:2">
      <c r="A1500">
        <v>1498</v>
      </c>
      <c r="B1500" s="1162">
        <f>$B$1452+'NS-Anschluss 2022'!$N$18</f>
        <v>2751.9100000000003</v>
      </c>
    </row>
    <row r="1501" spans="1:2">
      <c r="A1501">
        <v>1499</v>
      </c>
      <c r="B1501" s="1162">
        <f>$B$1452+'NS-Anschluss 2022'!$N$18</f>
        <v>2751.9100000000003</v>
      </c>
    </row>
    <row r="1502" spans="1:2">
      <c r="A1502">
        <v>1500</v>
      </c>
      <c r="B1502" s="1162">
        <f>$B$1452+'NS-Anschluss 2022'!$N$18</f>
        <v>2751.9100000000003</v>
      </c>
    </row>
    <row r="1503" spans="1:2">
      <c r="A1503">
        <v>1501</v>
      </c>
      <c r="B1503" s="1162">
        <f>$B$1452+'NS-Anschluss 2022'!$N$18</f>
        <v>2751.9100000000003</v>
      </c>
    </row>
    <row r="1504" spans="1:2">
      <c r="A1504">
        <v>1502</v>
      </c>
      <c r="B1504" s="1162">
        <f>$B$1452+'NS-Anschluss 2022'!$N$18</f>
        <v>2751.9100000000003</v>
      </c>
    </row>
    <row r="1505" spans="1:2">
      <c r="A1505">
        <v>1503</v>
      </c>
      <c r="B1505" s="1162">
        <f>$B$1452+'NS-Anschluss 2022'!$N$18</f>
        <v>2751.9100000000003</v>
      </c>
    </row>
    <row r="1506" spans="1:2">
      <c r="A1506">
        <v>1504</v>
      </c>
      <c r="B1506" s="1162">
        <f>$B$1452+'NS-Anschluss 2022'!$N$18</f>
        <v>2751.9100000000003</v>
      </c>
    </row>
    <row r="1507" spans="1:2">
      <c r="A1507">
        <v>1505</v>
      </c>
      <c r="B1507" s="1162">
        <f>$B$1452+'NS-Anschluss 2022'!$N$18</f>
        <v>2751.9100000000003</v>
      </c>
    </row>
    <row r="1508" spans="1:2">
      <c r="A1508">
        <v>1506</v>
      </c>
      <c r="B1508" s="1162">
        <f>$B$1452+'NS-Anschluss 2022'!$N$18</f>
        <v>2751.9100000000003</v>
      </c>
    </row>
    <row r="1509" spans="1:2">
      <c r="A1509">
        <v>1507</v>
      </c>
      <c r="B1509" s="1162">
        <f>$B$1452+'NS-Anschluss 2022'!$N$18</f>
        <v>2751.9100000000003</v>
      </c>
    </row>
    <row r="1510" spans="1:2">
      <c r="A1510">
        <v>1508</v>
      </c>
      <c r="B1510" s="1162">
        <f>$B$1452+'NS-Anschluss 2022'!$N$18</f>
        <v>2751.9100000000003</v>
      </c>
    </row>
    <row r="1511" spans="1:2">
      <c r="A1511">
        <v>1509</v>
      </c>
      <c r="B1511" s="1162">
        <f>$B$1452+'NS-Anschluss 2022'!$N$18</f>
        <v>2751.9100000000003</v>
      </c>
    </row>
    <row r="1512" spans="1:2">
      <c r="A1512">
        <v>1510</v>
      </c>
      <c r="B1512" s="1162">
        <f>$B$1452+'NS-Anschluss 2022'!$N$18</f>
        <v>2751.9100000000003</v>
      </c>
    </row>
    <row r="1513" spans="1:2">
      <c r="A1513">
        <v>1511</v>
      </c>
      <c r="B1513" s="1162">
        <f>$B$1452+'NS-Anschluss 2022'!$N$18</f>
        <v>2751.9100000000003</v>
      </c>
    </row>
    <row r="1514" spans="1:2">
      <c r="A1514">
        <v>1512</v>
      </c>
      <c r="B1514" s="1162">
        <f>$B$1452+'NS-Anschluss 2022'!$N$18</f>
        <v>2751.9100000000003</v>
      </c>
    </row>
    <row r="1515" spans="1:2">
      <c r="A1515">
        <v>1513</v>
      </c>
      <c r="B1515" s="1162">
        <f>$B$1452+'NS-Anschluss 2022'!$N$18</f>
        <v>2751.9100000000003</v>
      </c>
    </row>
    <row r="1516" spans="1:2">
      <c r="A1516">
        <v>1514</v>
      </c>
      <c r="B1516" s="1162">
        <f>$B$1452+'NS-Anschluss 2022'!$N$18</f>
        <v>2751.9100000000003</v>
      </c>
    </row>
    <row r="1517" spans="1:2">
      <c r="A1517">
        <v>1515</v>
      </c>
      <c r="B1517" s="1162">
        <f>$B$1452+'NS-Anschluss 2022'!$N$18</f>
        <v>2751.9100000000003</v>
      </c>
    </row>
    <row r="1518" spans="1:2">
      <c r="A1518">
        <v>1516</v>
      </c>
      <c r="B1518" s="1162">
        <f>$B$1452+'NS-Anschluss 2022'!$N$18</f>
        <v>2751.9100000000003</v>
      </c>
    </row>
    <row r="1519" spans="1:2">
      <c r="A1519">
        <v>1517</v>
      </c>
      <c r="B1519" s="1162">
        <f>$B$1452+'NS-Anschluss 2022'!$N$18</f>
        <v>2751.9100000000003</v>
      </c>
    </row>
    <row r="1520" spans="1:2">
      <c r="A1520">
        <v>1518</v>
      </c>
      <c r="B1520" s="1162">
        <f>$B$1452+'NS-Anschluss 2022'!$N$18</f>
        <v>2751.9100000000003</v>
      </c>
    </row>
    <row r="1521" spans="1:2">
      <c r="A1521">
        <v>1519</v>
      </c>
      <c r="B1521" s="1162">
        <f>$B$1452+'NS-Anschluss 2022'!$N$18</f>
        <v>2751.9100000000003</v>
      </c>
    </row>
    <row r="1522" spans="1:2">
      <c r="A1522">
        <v>1520</v>
      </c>
      <c r="B1522" s="1162">
        <f>$B$1452+'NS-Anschluss 2022'!$N$18</f>
        <v>2751.9100000000003</v>
      </c>
    </row>
    <row r="1523" spans="1:2">
      <c r="A1523">
        <v>1521</v>
      </c>
      <c r="B1523" s="1162">
        <f>$B$1452+'NS-Anschluss 2022'!$N$18</f>
        <v>2751.9100000000003</v>
      </c>
    </row>
    <row r="1524" spans="1:2">
      <c r="A1524">
        <v>1522</v>
      </c>
      <c r="B1524" s="1162">
        <f>$B$1452+'NS-Anschluss 2022'!$N$18</f>
        <v>2751.9100000000003</v>
      </c>
    </row>
    <row r="1525" spans="1:2">
      <c r="A1525">
        <v>1523</v>
      </c>
      <c r="B1525" s="1162">
        <f>$B$1452+'NS-Anschluss 2022'!$N$18</f>
        <v>2751.9100000000003</v>
      </c>
    </row>
    <row r="1526" spans="1:2">
      <c r="A1526">
        <v>1524</v>
      </c>
      <c r="B1526" s="1162">
        <f>$B$1452+'NS-Anschluss 2022'!$N$18</f>
        <v>2751.9100000000003</v>
      </c>
    </row>
    <row r="1527" spans="1:2">
      <c r="A1527">
        <v>1525</v>
      </c>
      <c r="B1527" s="1162">
        <f>$B$1452+'NS-Anschluss 2022'!$N$18</f>
        <v>2751.9100000000003</v>
      </c>
    </row>
    <row r="1528" spans="1:2">
      <c r="A1528">
        <v>1526</v>
      </c>
      <c r="B1528" s="1162">
        <f>$B$1452+'NS-Anschluss 2022'!$N$18</f>
        <v>2751.9100000000003</v>
      </c>
    </row>
    <row r="1529" spans="1:2">
      <c r="A1529">
        <v>1527</v>
      </c>
      <c r="B1529" s="1162">
        <f>$B$1452+'NS-Anschluss 2022'!$N$18</f>
        <v>2751.9100000000003</v>
      </c>
    </row>
    <row r="1530" spans="1:2">
      <c r="A1530">
        <v>1528</v>
      </c>
      <c r="B1530" s="1162">
        <f>$B$1452+'NS-Anschluss 2022'!$N$18</f>
        <v>2751.9100000000003</v>
      </c>
    </row>
    <row r="1531" spans="1:2">
      <c r="A1531">
        <v>1529</v>
      </c>
      <c r="B1531" s="1162">
        <f>$B$1452+'NS-Anschluss 2022'!$N$18</f>
        <v>2751.9100000000003</v>
      </c>
    </row>
    <row r="1532" spans="1:2">
      <c r="A1532">
        <v>1530</v>
      </c>
      <c r="B1532" s="1162">
        <f>$B$1452+'NS-Anschluss 2022'!$N$18</f>
        <v>2751.9100000000003</v>
      </c>
    </row>
    <row r="1533" spans="1:2">
      <c r="A1533">
        <v>1531</v>
      </c>
      <c r="B1533" s="1162">
        <f>$B$1452+'NS-Anschluss 2022'!$N$18</f>
        <v>2751.9100000000003</v>
      </c>
    </row>
    <row r="1534" spans="1:2">
      <c r="A1534">
        <v>1532</v>
      </c>
      <c r="B1534" s="1162">
        <f>$B$1452+'NS-Anschluss 2022'!$N$18</f>
        <v>2751.9100000000003</v>
      </c>
    </row>
    <row r="1535" spans="1:2">
      <c r="A1535">
        <v>1533</v>
      </c>
      <c r="B1535" s="1162">
        <f>$B$1452+'NS-Anschluss 2022'!$N$18</f>
        <v>2751.9100000000003</v>
      </c>
    </row>
    <row r="1536" spans="1:2">
      <c r="A1536">
        <v>1534</v>
      </c>
      <c r="B1536" s="1162">
        <f>$B$1452+'NS-Anschluss 2022'!$N$18</f>
        <v>2751.9100000000003</v>
      </c>
    </row>
    <row r="1537" spans="1:2">
      <c r="A1537">
        <v>1535</v>
      </c>
      <c r="B1537" s="1162">
        <f>$B$1452+'NS-Anschluss 2022'!$N$18</f>
        <v>2751.9100000000003</v>
      </c>
    </row>
    <row r="1538" spans="1:2">
      <c r="A1538">
        <v>1536</v>
      </c>
      <c r="B1538" s="1162">
        <f>$B$1452+'NS-Anschluss 2022'!$N$18</f>
        <v>2751.9100000000003</v>
      </c>
    </row>
    <row r="1539" spans="1:2">
      <c r="A1539">
        <v>1537</v>
      </c>
      <c r="B1539" s="1162">
        <f>$B$1452+'NS-Anschluss 2022'!$N$18</f>
        <v>2751.9100000000003</v>
      </c>
    </row>
    <row r="1540" spans="1:2">
      <c r="A1540">
        <v>1538</v>
      </c>
      <c r="B1540" s="1162">
        <f>$B$1452+'NS-Anschluss 2022'!$N$18</f>
        <v>2751.9100000000003</v>
      </c>
    </row>
    <row r="1541" spans="1:2">
      <c r="A1541">
        <v>1539</v>
      </c>
      <c r="B1541" s="1162">
        <f>$B$1452+'NS-Anschluss 2022'!$N$18</f>
        <v>2751.9100000000003</v>
      </c>
    </row>
    <row r="1542" spans="1:2">
      <c r="A1542">
        <v>1540</v>
      </c>
      <c r="B1542" s="1162">
        <f>$B$1452+'NS-Anschluss 2022'!$N$18</f>
        <v>2751.9100000000003</v>
      </c>
    </row>
    <row r="1543" spans="1:2">
      <c r="A1543">
        <v>1541</v>
      </c>
      <c r="B1543" s="1162">
        <f>$B$1452+'NS-Anschluss 2022'!$N$18</f>
        <v>2751.9100000000003</v>
      </c>
    </row>
    <row r="1544" spans="1:2">
      <c r="A1544">
        <v>1542</v>
      </c>
      <c r="B1544" s="1162">
        <f>$B$1452+'NS-Anschluss 2022'!$N$18</f>
        <v>2751.9100000000003</v>
      </c>
    </row>
    <row r="1545" spans="1:2">
      <c r="A1545">
        <v>1543</v>
      </c>
      <c r="B1545" s="1162">
        <f>$B$1452+'NS-Anschluss 2022'!$N$18</f>
        <v>2751.9100000000003</v>
      </c>
    </row>
    <row r="1546" spans="1:2">
      <c r="A1546">
        <v>1544</v>
      </c>
      <c r="B1546" s="1162">
        <f>$B$1452+'NS-Anschluss 2022'!$N$18</f>
        <v>2751.9100000000003</v>
      </c>
    </row>
    <row r="1547" spans="1:2">
      <c r="A1547">
        <v>1545</v>
      </c>
      <c r="B1547" s="1162">
        <f>$B$1452+'NS-Anschluss 2022'!$N$18</f>
        <v>2751.9100000000003</v>
      </c>
    </row>
    <row r="1548" spans="1:2">
      <c r="A1548">
        <v>1546</v>
      </c>
      <c r="B1548" s="1162">
        <f>$B$1452+'NS-Anschluss 2022'!$N$18</f>
        <v>2751.9100000000003</v>
      </c>
    </row>
    <row r="1549" spans="1:2">
      <c r="A1549">
        <v>1547</v>
      </c>
      <c r="B1549" s="1162">
        <f>$B$1452+'NS-Anschluss 2022'!$N$18</f>
        <v>2751.9100000000003</v>
      </c>
    </row>
    <row r="1550" spans="1:2">
      <c r="A1550">
        <v>1548</v>
      </c>
      <c r="B1550" s="1162">
        <f>$B$1452+'NS-Anschluss 2022'!$N$18</f>
        <v>2751.9100000000003</v>
      </c>
    </row>
    <row r="1551" spans="1:2">
      <c r="A1551">
        <v>1549</v>
      </c>
      <c r="B1551" s="1162">
        <f>$B$1452+'NS-Anschluss 2022'!$N$18</f>
        <v>2751.9100000000003</v>
      </c>
    </row>
    <row r="1552" spans="1:2">
      <c r="A1552">
        <v>1550</v>
      </c>
      <c r="B1552" s="1162">
        <f>$B$1452+'NS-Anschluss 2022'!$N$18</f>
        <v>2751.9100000000003</v>
      </c>
    </row>
    <row r="1553" spans="1:2">
      <c r="A1553">
        <v>1551</v>
      </c>
      <c r="B1553" s="1162">
        <f>$B$1552+'NS-Anschluss 2022'!$N$18</f>
        <v>3131.3100000000004</v>
      </c>
    </row>
    <row r="1554" spans="1:2">
      <c r="A1554">
        <v>1552</v>
      </c>
      <c r="B1554" s="1162">
        <f>$B$1552+'NS-Anschluss 2022'!$N$18</f>
        <v>3131.3100000000004</v>
      </c>
    </row>
    <row r="1555" spans="1:2">
      <c r="A1555">
        <v>1553</v>
      </c>
      <c r="B1555" s="1162">
        <f>$B$1552+'NS-Anschluss 2022'!$N$18</f>
        <v>3131.3100000000004</v>
      </c>
    </row>
    <row r="1556" spans="1:2">
      <c r="A1556">
        <v>1554</v>
      </c>
      <c r="B1556" s="1162">
        <f>$B$1552+'NS-Anschluss 2022'!$N$18</f>
        <v>3131.3100000000004</v>
      </c>
    </row>
    <row r="1557" spans="1:2">
      <c r="A1557">
        <v>1555</v>
      </c>
      <c r="B1557" s="1162">
        <f>$B$1552+'NS-Anschluss 2022'!$N$18</f>
        <v>3131.3100000000004</v>
      </c>
    </row>
    <row r="1558" spans="1:2">
      <c r="A1558">
        <v>1556</v>
      </c>
      <c r="B1558" s="1162">
        <f>$B$1552+'NS-Anschluss 2022'!$N$18</f>
        <v>3131.3100000000004</v>
      </c>
    </row>
    <row r="1559" spans="1:2">
      <c r="A1559">
        <v>1557</v>
      </c>
      <c r="B1559" s="1162">
        <f>$B$1552+'NS-Anschluss 2022'!$N$18</f>
        <v>3131.3100000000004</v>
      </c>
    </row>
    <row r="1560" spans="1:2">
      <c r="A1560">
        <v>1558</v>
      </c>
      <c r="B1560" s="1162">
        <f>$B$1552+'NS-Anschluss 2022'!$N$18</f>
        <v>3131.3100000000004</v>
      </c>
    </row>
    <row r="1561" spans="1:2">
      <c r="A1561">
        <v>1559</v>
      </c>
      <c r="B1561" s="1162">
        <f>$B$1552+'NS-Anschluss 2022'!$N$18</f>
        <v>3131.3100000000004</v>
      </c>
    </row>
    <row r="1562" spans="1:2">
      <c r="A1562">
        <v>1560</v>
      </c>
      <c r="B1562" s="1162">
        <f>$B$1552+'NS-Anschluss 2022'!$N$18</f>
        <v>3131.3100000000004</v>
      </c>
    </row>
    <row r="1563" spans="1:2">
      <c r="A1563">
        <v>1561</v>
      </c>
      <c r="B1563" s="1162">
        <f>$B$1552+'NS-Anschluss 2022'!$N$18</f>
        <v>3131.3100000000004</v>
      </c>
    </row>
    <row r="1564" spans="1:2">
      <c r="A1564">
        <v>1562</v>
      </c>
      <c r="B1564" s="1162">
        <f>$B$1552+'NS-Anschluss 2022'!$N$18</f>
        <v>3131.3100000000004</v>
      </c>
    </row>
    <row r="1565" spans="1:2">
      <c r="A1565">
        <v>1563</v>
      </c>
      <c r="B1565" s="1162">
        <f>$B$1552+'NS-Anschluss 2022'!$N$18</f>
        <v>3131.3100000000004</v>
      </c>
    </row>
    <row r="1566" spans="1:2">
      <c r="A1566">
        <v>1564</v>
      </c>
      <c r="B1566" s="1162">
        <f>$B$1552+'NS-Anschluss 2022'!$N$18</f>
        <v>3131.3100000000004</v>
      </c>
    </row>
    <row r="1567" spans="1:2">
      <c r="A1567">
        <v>1565</v>
      </c>
      <c r="B1567" s="1162">
        <f>$B$1552+'NS-Anschluss 2022'!$N$18</f>
        <v>3131.3100000000004</v>
      </c>
    </row>
    <row r="1568" spans="1:2">
      <c r="A1568">
        <v>1566</v>
      </c>
      <c r="B1568" s="1162">
        <f>$B$1552+'NS-Anschluss 2022'!$N$18</f>
        <v>3131.3100000000004</v>
      </c>
    </row>
    <row r="1569" spans="1:2">
      <c r="A1569">
        <v>1567</v>
      </c>
      <c r="B1569" s="1162">
        <f>$B$1552+'NS-Anschluss 2022'!$N$18</f>
        <v>3131.3100000000004</v>
      </c>
    </row>
    <row r="1570" spans="1:2">
      <c r="A1570">
        <v>1568</v>
      </c>
      <c r="B1570" s="1162">
        <f>$B$1552+'NS-Anschluss 2022'!$N$18</f>
        <v>3131.3100000000004</v>
      </c>
    </row>
    <row r="1571" spans="1:2">
      <c r="A1571">
        <v>1569</v>
      </c>
      <c r="B1571" s="1162">
        <f>$B$1552+'NS-Anschluss 2022'!$N$18</f>
        <v>3131.3100000000004</v>
      </c>
    </row>
    <row r="1572" spans="1:2">
      <c r="A1572">
        <v>1570</v>
      </c>
      <c r="B1572" s="1162">
        <f>$B$1552+'NS-Anschluss 2022'!$N$18</f>
        <v>3131.3100000000004</v>
      </c>
    </row>
    <row r="1573" spans="1:2">
      <c r="A1573">
        <v>1571</v>
      </c>
      <c r="B1573" s="1162">
        <f>$B$1552+'NS-Anschluss 2022'!$N$18</f>
        <v>3131.3100000000004</v>
      </c>
    </row>
    <row r="1574" spans="1:2">
      <c r="A1574">
        <v>1572</v>
      </c>
      <c r="B1574" s="1162">
        <f>$B$1552+'NS-Anschluss 2022'!$N$18</f>
        <v>3131.3100000000004</v>
      </c>
    </row>
    <row r="1575" spans="1:2">
      <c r="A1575">
        <v>1573</v>
      </c>
      <c r="B1575" s="1162">
        <f>$B$1552+'NS-Anschluss 2022'!$N$18</f>
        <v>3131.3100000000004</v>
      </c>
    </row>
    <row r="1576" spans="1:2">
      <c r="A1576">
        <v>1574</v>
      </c>
      <c r="B1576" s="1162">
        <f>$B$1552+'NS-Anschluss 2022'!$N$18</f>
        <v>3131.3100000000004</v>
      </c>
    </row>
    <row r="1577" spans="1:2">
      <c r="A1577">
        <v>1575</v>
      </c>
      <c r="B1577" s="1162">
        <f>$B$1552+'NS-Anschluss 2022'!$N$18</f>
        <v>3131.3100000000004</v>
      </c>
    </row>
    <row r="1578" spans="1:2">
      <c r="A1578">
        <v>1576</v>
      </c>
      <c r="B1578" s="1162">
        <f>$B$1552+'NS-Anschluss 2022'!$N$18</f>
        <v>3131.3100000000004</v>
      </c>
    </row>
    <row r="1579" spans="1:2">
      <c r="A1579">
        <v>1577</v>
      </c>
      <c r="B1579" s="1162">
        <f>$B$1552+'NS-Anschluss 2022'!$N$18</f>
        <v>3131.3100000000004</v>
      </c>
    </row>
    <row r="1580" spans="1:2">
      <c r="A1580">
        <v>1578</v>
      </c>
      <c r="B1580" s="1162">
        <f>$B$1552+'NS-Anschluss 2022'!$N$18</f>
        <v>3131.3100000000004</v>
      </c>
    </row>
    <row r="1581" spans="1:2">
      <c r="A1581">
        <v>1579</v>
      </c>
      <c r="B1581" s="1162">
        <f>$B$1552+'NS-Anschluss 2022'!$N$18</f>
        <v>3131.3100000000004</v>
      </c>
    </row>
    <row r="1582" spans="1:2">
      <c r="A1582">
        <v>1580</v>
      </c>
      <c r="B1582" s="1162">
        <f>$B$1552+'NS-Anschluss 2022'!$N$18</f>
        <v>3131.3100000000004</v>
      </c>
    </row>
    <row r="1583" spans="1:2">
      <c r="A1583">
        <v>1581</v>
      </c>
      <c r="B1583" s="1162">
        <f>$B$1552+'NS-Anschluss 2022'!$N$18</f>
        <v>3131.3100000000004</v>
      </c>
    </row>
    <row r="1584" spans="1:2">
      <c r="A1584">
        <v>1582</v>
      </c>
      <c r="B1584" s="1162">
        <f>$B$1552+'NS-Anschluss 2022'!$N$18</f>
        <v>3131.3100000000004</v>
      </c>
    </row>
    <row r="1585" spans="1:2">
      <c r="A1585">
        <v>1583</v>
      </c>
      <c r="B1585" s="1162">
        <f>$B$1552+'NS-Anschluss 2022'!$N$18</f>
        <v>3131.3100000000004</v>
      </c>
    </row>
    <row r="1586" spans="1:2">
      <c r="A1586">
        <v>1584</v>
      </c>
      <c r="B1586" s="1162">
        <f>$B$1552+'NS-Anschluss 2022'!$N$18</f>
        <v>3131.3100000000004</v>
      </c>
    </row>
    <row r="1587" spans="1:2">
      <c r="A1587">
        <v>1585</v>
      </c>
      <c r="B1587" s="1162">
        <f>$B$1552+'NS-Anschluss 2022'!$N$18</f>
        <v>3131.3100000000004</v>
      </c>
    </row>
    <row r="1588" spans="1:2">
      <c r="A1588">
        <v>1586</v>
      </c>
      <c r="B1588" s="1162">
        <f>$B$1552+'NS-Anschluss 2022'!$N$18</f>
        <v>3131.3100000000004</v>
      </c>
    </row>
    <row r="1589" spans="1:2">
      <c r="A1589">
        <v>1587</v>
      </c>
      <c r="B1589" s="1162">
        <f>$B$1552+'NS-Anschluss 2022'!$N$18</f>
        <v>3131.3100000000004</v>
      </c>
    </row>
    <row r="1590" spans="1:2">
      <c r="A1590">
        <v>1588</v>
      </c>
      <c r="B1590" s="1162">
        <f>$B$1552+'NS-Anschluss 2022'!$N$18</f>
        <v>3131.3100000000004</v>
      </c>
    </row>
    <row r="1591" spans="1:2">
      <c r="A1591">
        <v>1589</v>
      </c>
      <c r="B1591" s="1162">
        <f>$B$1552+'NS-Anschluss 2022'!$N$18</f>
        <v>3131.3100000000004</v>
      </c>
    </row>
    <row r="1592" spans="1:2">
      <c r="A1592">
        <v>1590</v>
      </c>
      <c r="B1592" s="1162">
        <f>$B$1552+'NS-Anschluss 2022'!$N$18</f>
        <v>3131.3100000000004</v>
      </c>
    </row>
    <row r="1593" spans="1:2">
      <c r="A1593">
        <v>1591</v>
      </c>
      <c r="B1593" s="1162">
        <f>$B$1552+'NS-Anschluss 2022'!$N$18</f>
        <v>3131.3100000000004</v>
      </c>
    </row>
    <row r="1594" spans="1:2">
      <c r="A1594">
        <v>1592</v>
      </c>
      <c r="B1594" s="1162">
        <f>$B$1552+'NS-Anschluss 2022'!$N$18</f>
        <v>3131.3100000000004</v>
      </c>
    </row>
    <row r="1595" spans="1:2">
      <c r="A1595">
        <v>1593</v>
      </c>
      <c r="B1595" s="1162">
        <f>$B$1552+'NS-Anschluss 2022'!$N$18</f>
        <v>3131.3100000000004</v>
      </c>
    </row>
    <row r="1596" spans="1:2">
      <c r="A1596">
        <v>1594</v>
      </c>
      <c r="B1596" s="1162">
        <f>$B$1552+'NS-Anschluss 2022'!$N$18</f>
        <v>3131.3100000000004</v>
      </c>
    </row>
    <row r="1597" spans="1:2">
      <c r="A1597">
        <v>1595</v>
      </c>
      <c r="B1597" s="1162">
        <f>$B$1552+'NS-Anschluss 2022'!$N$18</f>
        <v>3131.3100000000004</v>
      </c>
    </row>
    <row r="1598" spans="1:2">
      <c r="A1598">
        <v>1596</v>
      </c>
      <c r="B1598" s="1162">
        <f>$B$1552+'NS-Anschluss 2022'!$N$18</f>
        <v>3131.3100000000004</v>
      </c>
    </row>
    <row r="1599" spans="1:2">
      <c r="A1599">
        <v>1597</v>
      </c>
      <c r="B1599" s="1162">
        <f>$B$1552+'NS-Anschluss 2022'!$N$18</f>
        <v>3131.3100000000004</v>
      </c>
    </row>
    <row r="1600" spans="1:2">
      <c r="A1600">
        <v>1598</v>
      </c>
      <c r="B1600" s="1162">
        <f>$B$1552+'NS-Anschluss 2022'!$N$18</f>
        <v>3131.3100000000004</v>
      </c>
    </row>
    <row r="1601" spans="1:2">
      <c r="A1601">
        <v>1599</v>
      </c>
      <c r="B1601" s="1162">
        <f>$B$1552+'NS-Anschluss 2022'!$N$18</f>
        <v>3131.3100000000004</v>
      </c>
    </row>
    <row r="1602" spans="1:2">
      <c r="A1602">
        <v>1600</v>
      </c>
      <c r="B1602" s="1162">
        <f>$B$1552+'NS-Anschluss 2022'!$N$18</f>
        <v>3131.3100000000004</v>
      </c>
    </row>
    <row r="1603" spans="1:2">
      <c r="A1603">
        <v>1601</v>
      </c>
      <c r="B1603" s="1162">
        <f>$B$1552+'NS-Anschluss 2022'!$N$18</f>
        <v>3131.3100000000004</v>
      </c>
    </row>
    <row r="1604" spans="1:2">
      <c r="A1604">
        <v>1602</v>
      </c>
      <c r="B1604" s="1162">
        <f>$B$1552+'NS-Anschluss 2022'!$N$18</f>
        <v>3131.3100000000004</v>
      </c>
    </row>
    <row r="1605" spans="1:2">
      <c r="A1605">
        <v>1603</v>
      </c>
      <c r="B1605" s="1162">
        <f>$B$1552+'NS-Anschluss 2022'!$N$18</f>
        <v>3131.3100000000004</v>
      </c>
    </row>
    <row r="1606" spans="1:2">
      <c r="A1606">
        <v>1604</v>
      </c>
      <c r="B1606" s="1162">
        <f>$B$1552+'NS-Anschluss 2022'!$N$18</f>
        <v>3131.3100000000004</v>
      </c>
    </row>
    <row r="1607" spans="1:2">
      <c r="A1607">
        <v>1605</v>
      </c>
      <c r="B1607" s="1162">
        <f>$B$1552+'NS-Anschluss 2022'!$N$18</f>
        <v>3131.3100000000004</v>
      </c>
    </row>
    <row r="1608" spans="1:2">
      <c r="A1608">
        <v>1606</v>
      </c>
      <c r="B1608" s="1162">
        <f>$B$1552+'NS-Anschluss 2022'!$N$18</f>
        <v>3131.3100000000004</v>
      </c>
    </row>
    <row r="1609" spans="1:2">
      <c r="A1609">
        <v>1607</v>
      </c>
      <c r="B1609" s="1162">
        <f>$B$1552+'NS-Anschluss 2022'!$N$18</f>
        <v>3131.3100000000004</v>
      </c>
    </row>
    <row r="1610" spans="1:2">
      <c r="A1610">
        <v>1608</v>
      </c>
      <c r="B1610" s="1162">
        <f>$B$1552+'NS-Anschluss 2022'!$N$18</f>
        <v>3131.3100000000004</v>
      </c>
    </row>
    <row r="1611" spans="1:2">
      <c r="A1611">
        <v>1609</v>
      </c>
      <c r="B1611" s="1162">
        <f>$B$1552+'NS-Anschluss 2022'!$N$18</f>
        <v>3131.3100000000004</v>
      </c>
    </row>
    <row r="1612" spans="1:2">
      <c r="A1612">
        <v>1610</v>
      </c>
      <c r="B1612" s="1162">
        <f>$B$1552+'NS-Anschluss 2022'!$N$18</f>
        <v>3131.3100000000004</v>
      </c>
    </row>
    <row r="1613" spans="1:2">
      <c r="A1613">
        <v>1611</v>
      </c>
      <c r="B1613" s="1162">
        <f>$B$1552+'NS-Anschluss 2022'!$N$18</f>
        <v>3131.3100000000004</v>
      </c>
    </row>
    <row r="1614" spans="1:2">
      <c r="A1614">
        <v>1612</v>
      </c>
      <c r="B1614" s="1162">
        <f>$B$1552+'NS-Anschluss 2022'!$N$18</f>
        <v>3131.3100000000004</v>
      </c>
    </row>
    <row r="1615" spans="1:2">
      <c r="A1615">
        <v>1613</v>
      </c>
      <c r="B1615" s="1162">
        <f>$B$1552+'NS-Anschluss 2022'!$N$18</f>
        <v>3131.3100000000004</v>
      </c>
    </row>
    <row r="1616" spans="1:2">
      <c r="A1616">
        <v>1614</v>
      </c>
      <c r="B1616" s="1162">
        <f>$B$1552+'NS-Anschluss 2022'!$N$18</f>
        <v>3131.3100000000004</v>
      </c>
    </row>
    <row r="1617" spans="1:2">
      <c r="A1617">
        <v>1615</v>
      </c>
      <c r="B1617" s="1162">
        <f>$B$1552+'NS-Anschluss 2022'!$N$18</f>
        <v>3131.3100000000004</v>
      </c>
    </row>
    <row r="1618" spans="1:2">
      <c r="A1618">
        <v>1616</v>
      </c>
      <c r="B1618" s="1162">
        <f>$B$1552+'NS-Anschluss 2022'!$N$18</f>
        <v>3131.3100000000004</v>
      </c>
    </row>
    <row r="1619" spans="1:2">
      <c r="A1619">
        <v>1617</v>
      </c>
      <c r="B1619" s="1162">
        <f>$B$1552+'NS-Anschluss 2022'!$N$18</f>
        <v>3131.3100000000004</v>
      </c>
    </row>
    <row r="1620" spans="1:2">
      <c r="A1620">
        <v>1618</v>
      </c>
      <c r="B1620" s="1162">
        <f>$B$1552+'NS-Anschluss 2022'!$N$18</f>
        <v>3131.3100000000004</v>
      </c>
    </row>
    <row r="1621" spans="1:2">
      <c r="A1621">
        <v>1619</v>
      </c>
      <c r="B1621" s="1162">
        <f>$B$1552+'NS-Anschluss 2022'!$N$18</f>
        <v>3131.3100000000004</v>
      </c>
    </row>
    <row r="1622" spans="1:2">
      <c r="A1622">
        <v>1620</v>
      </c>
      <c r="B1622" s="1162">
        <f>$B$1552+'NS-Anschluss 2022'!$N$18</f>
        <v>3131.3100000000004</v>
      </c>
    </row>
    <row r="1623" spans="1:2">
      <c r="A1623">
        <v>1621</v>
      </c>
      <c r="B1623" s="1162">
        <f>$B$1552+'NS-Anschluss 2022'!$N$18</f>
        <v>3131.3100000000004</v>
      </c>
    </row>
    <row r="1624" spans="1:2">
      <c r="A1624">
        <v>1622</v>
      </c>
      <c r="B1624" s="1162">
        <f>$B$1552+'NS-Anschluss 2022'!$N$18</f>
        <v>3131.3100000000004</v>
      </c>
    </row>
    <row r="1625" spans="1:2">
      <c r="A1625">
        <v>1623</v>
      </c>
      <c r="B1625" s="1162">
        <f>$B$1552+'NS-Anschluss 2022'!$N$18</f>
        <v>3131.3100000000004</v>
      </c>
    </row>
    <row r="1626" spans="1:2">
      <c r="A1626">
        <v>1624</v>
      </c>
      <c r="B1626" s="1162">
        <f>$B$1552+'NS-Anschluss 2022'!$N$18</f>
        <v>3131.3100000000004</v>
      </c>
    </row>
    <row r="1627" spans="1:2">
      <c r="A1627">
        <v>1625</v>
      </c>
      <c r="B1627" s="1162">
        <f>$B$1552+'NS-Anschluss 2022'!$N$18</f>
        <v>3131.3100000000004</v>
      </c>
    </row>
    <row r="1628" spans="1:2">
      <c r="A1628">
        <v>1626</v>
      </c>
      <c r="B1628" s="1162">
        <f>$B$1552+'NS-Anschluss 2022'!$N$18</f>
        <v>3131.3100000000004</v>
      </c>
    </row>
    <row r="1629" spans="1:2">
      <c r="A1629">
        <v>1627</v>
      </c>
      <c r="B1629" s="1162">
        <f>$B$1552+'NS-Anschluss 2022'!$N$18</f>
        <v>3131.3100000000004</v>
      </c>
    </row>
    <row r="1630" spans="1:2">
      <c r="A1630">
        <v>1628</v>
      </c>
      <c r="B1630" s="1162">
        <f>$B$1552+'NS-Anschluss 2022'!$N$18</f>
        <v>3131.3100000000004</v>
      </c>
    </row>
    <row r="1631" spans="1:2">
      <c r="A1631">
        <v>1629</v>
      </c>
      <c r="B1631" s="1162">
        <f>$B$1552+'NS-Anschluss 2022'!$N$18</f>
        <v>3131.3100000000004</v>
      </c>
    </row>
    <row r="1632" spans="1:2">
      <c r="A1632">
        <v>1630</v>
      </c>
      <c r="B1632" s="1162">
        <f>$B$1552+'NS-Anschluss 2022'!$N$18</f>
        <v>3131.3100000000004</v>
      </c>
    </row>
    <row r="1633" spans="1:2">
      <c r="A1633">
        <v>1631</v>
      </c>
      <c r="B1633" s="1162">
        <f>$B$1552+'NS-Anschluss 2022'!$N$18</f>
        <v>3131.3100000000004</v>
      </c>
    </row>
    <row r="1634" spans="1:2">
      <c r="A1634">
        <v>1632</v>
      </c>
      <c r="B1634" s="1162">
        <f>$B$1552+'NS-Anschluss 2022'!$N$18</f>
        <v>3131.3100000000004</v>
      </c>
    </row>
    <row r="1635" spans="1:2">
      <c r="A1635">
        <v>1633</v>
      </c>
      <c r="B1635" s="1162">
        <f>$B$1552+'NS-Anschluss 2022'!$N$18</f>
        <v>3131.3100000000004</v>
      </c>
    </row>
    <row r="1636" spans="1:2">
      <c r="A1636">
        <v>1634</v>
      </c>
      <c r="B1636" s="1162">
        <f>$B$1552+'NS-Anschluss 2022'!$N$18</f>
        <v>3131.3100000000004</v>
      </c>
    </row>
    <row r="1637" spans="1:2">
      <c r="A1637">
        <v>1635</v>
      </c>
      <c r="B1637" s="1162">
        <f>$B$1552+'NS-Anschluss 2022'!$N$18</f>
        <v>3131.3100000000004</v>
      </c>
    </row>
    <row r="1638" spans="1:2">
      <c r="A1638">
        <v>1636</v>
      </c>
      <c r="B1638" s="1162">
        <f>$B$1552+'NS-Anschluss 2022'!$N$18</f>
        <v>3131.3100000000004</v>
      </c>
    </row>
    <row r="1639" spans="1:2">
      <c r="A1639">
        <v>1637</v>
      </c>
      <c r="B1639" s="1162">
        <f>$B$1552+'NS-Anschluss 2022'!$N$18</f>
        <v>3131.3100000000004</v>
      </c>
    </row>
    <row r="1640" spans="1:2">
      <c r="A1640">
        <v>1638</v>
      </c>
      <c r="B1640" s="1162">
        <f>$B$1552+'NS-Anschluss 2022'!$N$18</f>
        <v>3131.3100000000004</v>
      </c>
    </row>
    <row r="1641" spans="1:2">
      <c r="A1641">
        <v>1639</v>
      </c>
      <c r="B1641" s="1162">
        <f>$B$1552+'NS-Anschluss 2022'!$N$18</f>
        <v>3131.3100000000004</v>
      </c>
    </row>
    <row r="1642" spans="1:2">
      <c r="A1642">
        <v>1640</v>
      </c>
      <c r="B1642" s="1162">
        <f>$B$1552+'NS-Anschluss 2022'!$N$18</f>
        <v>3131.3100000000004</v>
      </c>
    </row>
    <row r="1643" spans="1:2">
      <c r="A1643">
        <v>1641</v>
      </c>
      <c r="B1643" s="1162">
        <f>$B$1552+'NS-Anschluss 2022'!$N$18</f>
        <v>3131.3100000000004</v>
      </c>
    </row>
    <row r="1644" spans="1:2">
      <c r="A1644">
        <v>1642</v>
      </c>
      <c r="B1644" s="1162">
        <f>$B$1552+'NS-Anschluss 2022'!$N$18</f>
        <v>3131.3100000000004</v>
      </c>
    </row>
    <row r="1645" spans="1:2">
      <c r="A1645">
        <v>1643</v>
      </c>
      <c r="B1645" s="1162">
        <f>$B$1552+'NS-Anschluss 2022'!$N$18</f>
        <v>3131.3100000000004</v>
      </c>
    </row>
    <row r="1646" spans="1:2">
      <c r="A1646">
        <v>1644</v>
      </c>
      <c r="B1646" s="1162">
        <f>$B$1552+'NS-Anschluss 2022'!$N$18</f>
        <v>3131.3100000000004</v>
      </c>
    </row>
    <row r="1647" spans="1:2">
      <c r="A1647">
        <v>1645</v>
      </c>
      <c r="B1647" s="1162">
        <f>$B$1552+'NS-Anschluss 2022'!$N$18</f>
        <v>3131.3100000000004</v>
      </c>
    </row>
    <row r="1648" spans="1:2">
      <c r="A1648">
        <v>1646</v>
      </c>
      <c r="B1648" s="1162">
        <f>$B$1552+'NS-Anschluss 2022'!$N$18</f>
        <v>3131.3100000000004</v>
      </c>
    </row>
    <row r="1649" spans="1:2">
      <c r="A1649">
        <v>1647</v>
      </c>
      <c r="B1649" s="1162">
        <f>$B$1552+'NS-Anschluss 2022'!$N$18</f>
        <v>3131.3100000000004</v>
      </c>
    </row>
    <row r="1650" spans="1:2">
      <c r="A1650">
        <v>1648</v>
      </c>
      <c r="B1650" s="1162">
        <f>$B$1552+'NS-Anschluss 2022'!$N$18</f>
        <v>3131.3100000000004</v>
      </c>
    </row>
    <row r="1651" spans="1:2">
      <c r="A1651">
        <v>1649</v>
      </c>
      <c r="B1651" s="1162">
        <f>$B$1552+'NS-Anschluss 2022'!$N$18</f>
        <v>3131.3100000000004</v>
      </c>
    </row>
    <row r="1652" spans="1:2">
      <c r="A1652">
        <v>1650</v>
      </c>
      <c r="B1652" s="1162">
        <f>$B$1552+'NS-Anschluss 2022'!$N$18</f>
        <v>3131.3100000000004</v>
      </c>
    </row>
    <row r="1653" spans="1:2">
      <c r="A1653">
        <v>1651</v>
      </c>
      <c r="B1653" s="1162">
        <f>$B$1652+'NS-Anschluss 2022'!$N$18</f>
        <v>3510.7100000000005</v>
      </c>
    </row>
    <row r="1654" spans="1:2">
      <c r="A1654">
        <v>1652</v>
      </c>
      <c r="B1654" s="1162">
        <f>$B$1652+'NS-Anschluss 2022'!$N$18</f>
        <v>3510.7100000000005</v>
      </c>
    </row>
    <row r="1655" spans="1:2">
      <c r="A1655">
        <v>1653</v>
      </c>
      <c r="B1655" s="1162">
        <f>$B$1652+'NS-Anschluss 2022'!$N$18</f>
        <v>3510.7100000000005</v>
      </c>
    </row>
    <row r="1656" spans="1:2">
      <c r="A1656">
        <v>1654</v>
      </c>
      <c r="B1656" s="1162">
        <f>$B$1652+'NS-Anschluss 2022'!$N$18</f>
        <v>3510.7100000000005</v>
      </c>
    </row>
    <row r="1657" spans="1:2">
      <c r="A1657">
        <v>1655</v>
      </c>
      <c r="B1657" s="1162">
        <f>$B$1652+'NS-Anschluss 2022'!$N$18</f>
        <v>3510.7100000000005</v>
      </c>
    </row>
    <row r="1658" spans="1:2">
      <c r="A1658">
        <v>1656</v>
      </c>
      <c r="B1658" s="1162">
        <f>$B$1652+'NS-Anschluss 2022'!$N$18</f>
        <v>3510.7100000000005</v>
      </c>
    </row>
    <row r="1659" spans="1:2">
      <c r="A1659">
        <v>1657</v>
      </c>
      <c r="B1659" s="1162">
        <f>$B$1652+'NS-Anschluss 2022'!$N$18</f>
        <v>3510.7100000000005</v>
      </c>
    </row>
    <row r="1660" spans="1:2">
      <c r="A1660">
        <v>1658</v>
      </c>
      <c r="B1660" s="1162">
        <f>$B$1652+'NS-Anschluss 2022'!$N$18</f>
        <v>3510.7100000000005</v>
      </c>
    </row>
    <row r="1661" spans="1:2">
      <c r="A1661">
        <v>1659</v>
      </c>
      <c r="B1661" s="1162">
        <f>$B$1652+'NS-Anschluss 2022'!$N$18</f>
        <v>3510.7100000000005</v>
      </c>
    </row>
    <row r="1662" spans="1:2">
      <c r="A1662">
        <v>1660</v>
      </c>
      <c r="B1662" s="1162">
        <f>$B$1652+'NS-Anschluss 2022'!$N$18</f>
        <v>3510.7100000000005</v>
      </c>
    </row>
    <row r="1663" spans="1:2">
      <c r="A1663">
        <v>1661</v>
      </c>
      <c r="B1663" s="1162">
        <f>$B$1652+'NS-Anschluss 2022'!$N$18</f>
        <v>3510.7100000000005</v>
      </c>
    </row>
    <row r="1664" spans="1:2">
      <c r="A1664">
        <v>1662</v>
      </c>
      <c r="B1664" s="1162">
        <f>$B$1652+'NS-Anschluss 2022'!$N$18</f>
        <v>3510.7100000000005</v>
      </c>
    </row>
    <row r="1665" spans="1:2">
      <c r="A1665">
        <v>1663</v>
      </c>
      <c r="B1665" s="1162">
        <f>$B$1652+'NS-Anschluss 2022'!$N$18</f>
        <v>3510.7100000000005</v>
      </c>
    </row>
    <row r="1666" spans="1:2">
      <c r="A1666">
        <v>1664</v>
      </c>
      <c r="B1666" s="1162">
        <f>$B$1652+'NS-Anschluss 2022'!$N$18</f>
        <v>3510.7100000000005</v>
      </c>
    </row>
    <row r="1667" spans="1:2">
      <c r="A1667">
        <v>1665</v>
      </c>
      <c r="B1667" s="1162">
        <f>$B$1652+'NS-Anschluss 2022'!$N$18</f>
        <v>3510.7100000000005</v>
      </c>
    </row>
    <row r="1668" spans="1:2">
      <c r="A1668">
        <v>1666</v>
      </c>
      <c r="B1668" s="1162">
        <f>$B$1652+'NS-Anschluss 2022'!$N$18</f>
        <v>3510.7100000000005</v>
      </c>
    </row>
    <row r="1669" spans="1:2">
      <c r="A1669">
        <v>1667</v>
      </c>
      <c r="B1669" s="1162">
        <f>$B$1652+'NS-Anschluss 2022'!$N$18</f>
        <v>3510.7100000000005</v>
      </c>
    </row>
    <row r="1670" spans="1:2">
      <c r="A1670">
        <v>1668</v>
      </c>
      <c r="B1670" s="1162">
        <f>$B$1652+'NS-Anschluss 2022'!$N$18</f>
        <v>3510.7100000000005</v>
      </c>
    </row>
    <row r="1671" spans="1:2">
      <c r="A1671">
        <v>1669</v>
      </c>
      <c r="B1671" s="1162">
        <f>$B$1652+'NS-Anschluss 2022'!$N$18</f>
        <v>3510.7100000000005</v>
      </c>
    </row>
    <row r="1672" spans="1:2">
      <c r="A1672">
        <v>1670</v>
      </c>
      <c r="B1672" s="1162">
        <f>$B$1652+'NS-Anschluss 2022'!$N$18</f>
        <v>3510.7100000000005</v>
      </c>
    </row>
    <row r="1673" spans="1:2">
      <c r="A1673">
        <v>1671</v>
      </c>
      <c r="B1673" s="1162">
        <f>$B$1652+'NS-Anschluss 2022'!$N$18</f>
        <v>3510.7100000000005</v>
      </c>
    </row>
    <row r="1674" spans="1:2">
      <c r="A1674">
        <v>1672</v>
      </c>
      <c r="B1674" s="1162">
        <f>$B$1652+'NS-Anschluss 2022'!$N$18</f>
        <v>3510.7100000000005</v>
      </c>
    </row>
    <row r="1675" spans="1:2">
      <c r="A1675">
        <v>1673</v>
      </c>
      <c r="B1675" s="1162">
        <f>$B$1652+'NS-Anschluss 2022'!$N$18</f>
        <v>3510.7100000000005</v>
      </c>
    </row>
    <row r="1676" spans="1:2">
      <c r="A1676">
        <v>1674</v>
      </c>
      <c r="B1676" s="1162">
        <f>$B$1652+'NS-Anschluss 2022'!$N$18</f>
        <v>3510.7100000000005</v>
      </c>
    </row>
    <row r="1677" spans="1:2">
      <c r="A1677">
        <v>1675</v>
      </c>
      <c r="B1677" s="1162">
        <f>$B$1652+'NS-Anschluss 2022'!$N$18</f>
        <v>3510.7100000000005</v>
      </c>
    </row>
    <row r="1678" spans="1:2">
      <c r="A1678">
        <v>1676</v>
      </c>
      <c r="B1678" s="1162">
        <f>$B$1652+'NS-Anschluss 2022'!$N$18</f>
        <v>3510.7100000000005</v>
      </c>
    </row>
    <row r="1679" spans="1:2">
      <c r="A1679">
        <v>1677</v>
      </c>
      <c r="B1679" s="1162">
        <f>$B$1652+'NS-Anschluss 2022'!$N$18</f>
        <v>3510.7100000000005</v>
      </c>
    </row>
    <row r="1680" spans="1:2">
      <c r="A1680">
        <v>1678</v>
      </c>
      <c r="B1680" s="1162">
        <f>$B$1652+'NS-Anschluss 2022'!$N$18</f>
        <v>3510.7100000000005</v>
      </c>
    </row>
    <row r="1681" spans="1:2">
      <c r="A1681">
        <v>1679</v>
      </c>
      <c r="B1681" s="1162">
        <f>$B$1652+'NS-Anschluss 2022'!$N$18</f>
        <v>3510.7100000000005</v>
      </c>
    </row>
    <row r="1682" spans="1:2">
      <c r="A1682">
        <v>1680</v>
      </c>
      <c r="B1682" s="1162">
        <f>$B$1652+'NS-Anschluss 2022'!$N$18</f>
        <v>3510.7100000000005</v>
      </c>
    </row>
    <row r="1683" spans="1:2">
      <c r="A1683">
        <v>1681</v>
      </c>
      <c r="B1683" s="1162">
        <f>$B$1652+'NS-Anschluss 2022'!$N$18</f>
        <v>3510.7100000000005</v>
      </c>
    </row>
    <row r="1684" spans="1:2">
      <c r="A1684">
        <v>1682</v>
      </c>
      <c r="B1684" s="1162">
        <f>$B$1652+'NS-Anschluss 2022'!$N$18</f>
        <v>3510.7100000000005</v>
      </c>
    </row>
    <row r="1685" spans="1:2">
      <c r="A1685">
        <v>1683</v>
      </c>
      <c r="B1685" s="1162">
        <f>$B$1652+'NS-Anschluss 2022'!$N$18</f>
        <v>3510.7100000000005</v>
      </c>
    </row>
    <row r="1686" spans="1:2">
      <c r="A1686">
        <v>1684</v>
      </c>
      <c r="B1686" s="1162">
        <f>$B$1652+'NS-Anschluss 2022'!$N$18</f>
        <v>3510.7100000000005</v>
      </c>
    </row>
    <row r="1687" spans="1:2">
      <c r="A1687">
        <v>1685</v>
      </c>
      <c r="B1687" s="1162">
        <f>$B$1652+'NS-Anschluss 2022'!$N$18</f>
        <v>3510.7100000000005</v>
      </c>
    </row>
    <row r="1688" spans="1:2">
      <c r="A1688">
        <v>1686</v>
      </c>
      <c r="B1688" s="1162">
        <f>$B$1652+'NS-Anschluss 2022'!$N$18</f>
        <v>3510.7100000000005</v>
      </c>
    </row>
    <row r="1689" spans="1:2">
      <c r="A1689">
        <v>1687</v>
      </c>
      <c r="B1689" s="1162">
        <f>$B$1652+'NS-Anschluss 2022'!$N$18</f>
        <v>3510.7100000000005</v>
      </c>
    </row>
    <row r="1690" spans="1:2">
      <c r="A1690">
        <v>1688</v>
      </c>
      <c r="B1690" s="1162">
        <f>$B$1652+'NS-Anschluss 2022'!$N$18</f>
        <v>3510.7100000000005</v>
      </c>
    </row>
    <row r="1691" spans="1:2">
      <c r="A1691">
        <v>1689</v>
      </c>
      <c r="B1691" s="1162">
        <f>$B$1652+'NS-Anschluss 2022'!$N$18</f>
        <v>3510.7100000000005</v>
      </c>
    </row>
    <row r="1692" spans="1:2">
      <c r="A1692">
        <v>1690</v>
      </c>
      <c r="B1692" s="1162">
        <f>$B$1652+'NS-Anschluss 2022'!$N$18</f>
        <v>3510.7100000000005</v>
      </c>
    </row>
    <row r="1693" spans="1:2">
      <c r="A1693">
        <v>1691</v>
      </c>
      <c r="B1693" s="1162">
        <f>$B$1652+'NS-Anschluss 2022'!$N$18</f>
        <v>3510.7100000000005</v>
      </c>
    </row>
    <row r="1694" spans="1:2">
      <c r="A1694">
        <v>1692</v>
      </c>
      <c r="B1694" s="1162">
        <f>$B$1652+'NS-Anschluss 2022'!$N$18</f>
        <v>3510.7100000000005</v>
      </c>
    </row>
    <row r="1695" spans="1:2">
      <c r="A1695">
        <v>1693</v>
      </c>
      <c r="B1695" s="1162">
        <f>$B$1652+'NS-Anschluss 2022'!$N$18</f>
        <v>3510.7100000000005</v>
      </c>
    </row>
    <row r="1696" spans="1:2">
      <c r="A1696">
        <v>1694</v>
      </c>
      <c r="B1696" s="1162">
        <f>$B$1652+'NS-Anschluss 2022'!$N$18</f>
        <v>3510.7100000000005</v>
      </c>
    </row>
    <row r="1697" spans="1:2">
      <c r="A1697">
        <v>1695</v>
      </c>
      <c r="B1697" s="1162">
        <f>$B$1652+'NS-Anschluss 2022'!$N$18</f>
        <v>3510.7100000000005</v>
      </c>
    </row>
    <row r="1698" spans="1:2">
      <c r="A1698">
        <v>1696</v>
      </c>
      <c r="B1698" s="1162">
        <f>$B$1652+'NS-Anschluss 2022'!$N$18</f>
        <v>3510.7100000000005</v>
      </c>
    </row>
    <row r="1699" spans="1:2">
      <c r="A1699">
        <v>1697</v>
      </c>
      <c r="B1699" s="1162">
        <f>$B$1652+'NS-Anschluss 2022'!$N$18</f>
        <v>3510.7100000000005</v>
      </c>
    </row>
    <row r="1700" spans="1:2">
      <c r="A1700">
        <v>1698</v>
      </c>
      <c r="B1700" s="1162">
        <f>$B$1652+'NS-Anschluss 2022'!$N$18</f>
        <v>3510.7100000000005</v>
      </c>
    </row>
    <row r="1701" spans="1:2">
      <c r="A1701">
        <v>1699</v>
      </c>
      <c r="B1701" s="1162">
        <f>$B$1652+'NS-Anschluss 2022'!$N$18</f>
        <v>3510.7100000000005</v>
      </c>
    </row>
    <row r="1702" spans="1:2">
      <c r="A1702">
        <v>1700</v>
      </c>
      <c r="B1702" s="1162">
        <f>$B$1652+'NS-Anschluss 2022'!$N$18</f>
        <v>3510.7100000000005</v>
      </c>
    </row>
    <row r="1703" spans="1:2">
      <c r="A1703">
        <v>1701</v>
      </c>
      <c r="B1703" s="1162">
        <f>$B$1652+'NS-Anschluss 2022'!$N$18</f>
        <v>3510.7100000000005</v>
      </c>
    </row>
    <row r="1704" spans="1:2">
      <c r="A1704">
        <v>1702</v>
      </c>
      <c r="B1704" s="1162">
        <f>$B$1652+'NS-Anschluss 2022'!$N$18</f>
        <v>3510.7100000000005</v>
      </c>
    </row>
    <row r="1705" spans="1:2">
      <c r="A1705">
        <v>1703</v>
      </c>
      <c r="B1705" s="1162">
        <f>$B$1652+'NS-Anschluss 2022'!$N$18</f>
        <v>3510.7100000000005</v>
      </c>
    </row>
    <row r="1706" spans="1:2">
      <c r="A1706">
        <v>1704</v>
      </c>
      <c r="B1706" s="1162">
        <f>$B$1652+'NS-Anschluss 2022'!$N$18</f>
        <v>3510.7100000000005</v>
      </c>
    </row>
    <row r="1707" spans="1:2">
      <c r="A1707">
        <v>1705</v>
      </c>
      <c r="B1707" s="1162">
        <f>$B$1652+'NS-Anschluss 2022'!$N$18</f>
        <v>3510.7100000000005</v>
      </c>
    </row>
    <row r="1708" spans="1:2">
      <c r="A1708">
        <v>1706</v>
      </c>
      <c r="B1708" s="1162">
        <f>$B$1652+'NS-Anschluss 2022'!$N$18</f>
        <v>3510.7100000000005</v>
      </c>
    </row>
    <row r="1709" spans="1:2">
      <c r="A1709">
        <v>1707</v>
      </c>
      <c r="B1709" s="1162">
        <f>$B$1652+'NS-Anschluss 2022'!$N$18</f>
        <v>3510.7100000000005</v>
      </c>
    </row>
    <row r="1710" spans="1:2">
      <c r="A1710">
        <v>1708</v>
      </c>
      <c r="B1710" s="1162">
        <f>$B$1652+'NS-Anschluss 2022'!$N$18</f>
        <v>3510.7100000000005</v>
      </c>
    </row>
    <row r="1711" spans="1:2">
      <c r="A1711">
        <v>1709</v>
      </c>
      <c r="B1711" s="1162">
        <f>$B$1652+'NS-Anschluss 2022'!$N$18</f>
        <v>3510.7100000000005</v>
      </c>
    </row>
    <row r="1712" spans="1:2">
      <c r="A1712">
        <v>1710</v>
      </c>
      <c r="B1712" s="1162">
        <f>$B$1652+'NS-Anschluss 2022'!$N$18</f>
        <v>3510.7100000000005</v>
      </c>
    </row>
    <row r="1713" spans="1:2">
      <c r="A1713">
        <v>1711</v>
      </c>
      <c r="B1713" s="1162">
        <f>$B$1652+'NS-Anschluss 2022'!$N$18</f>
        <v>3510.7100000000005</v>
      </c>
    </row>
    <row r="1714" spans="1:2">
      <c r="A1714">
        <v>1712</v>
      </c>
      <c r="B1714" s="1162">
        <f>$B$1652+'NS-Anschluss 2022'!$N$18</f>
        <v>3510.7100000000005</v>
      </c>
    </row>
    <row r="1715" spans="1:2">
      <c r="A1715">
        <v>1713</v>
      </c>
      <c r="B1715" s="1162">
        <f>$B$1652+'NS-Anschluss 2022'!$N$18</f>
        <v>3510.7100000000005</v>
      </c>
    </row>
    <row r="1716" spans="1:2">
      <c r="A1716">
        <v>1714</v>
      </c>
      <c r="B1716" s="1162">
        <f>$B$1652+'NS-Anschluss 2022'!$N$18</f>
        <v>3510.7100000000005</v>
      </c>
    </row>
    <row r="1717" spans="1:2">
      <c r="A1717">
        <v>1715</v>
      </c>
      <c r="B1717" s="1162">
        <f>$B$1652+'NS-Anschluss 2022'!$N$18</f>
        <v>3510.7100000000005</v>
      </c>
    </row>
    <row r="1718" spans="1:2">
      <c r="A1718">
        <v>1716</v>
      </c>
      <c r="B1718" s="1162">
        <f>$B$1652+'NS-Anschluss 2022'!$N$18</f>
        <v>3510.7100000000005</v>
      </c>
    </row>
    <row r="1719" spans="1:2">
      <c r="A1719">
        <v>1717</v>
      </c>
      <c r="B1719" s="1162">
        <f>$B$1652+'NS-Anschluss 2022'!$N$18</f>
        <v>3510.7100000000005</v>
      </c>
    </row>
    <row r="1720" spans="1:2">
      <c r="A1720">
        <v>1718</v>
      </c>
      <c r="B1720" s="1162">
        <f>$B$1652+'NS-Anschluss 2022'!$N$18</f>
        <v>3510.7100000000005</v>
      </c>
    </row>
    <row r="1721" spans="1:2">
      <c r="A1721">
        <v>1719</v>
      </c>
      <c r="B1721" s="1162">
        <f>$B$1652+'NS-Anschluss 2022'!$N$18</f>
        <v>3510.7100000000005</v>
      </c>
    </row>
    <row r="1722" spans="1:2">
      <c r="A1722">
        <v>1720</v>
      </c>
      <c r="B1722" s="1162">
        <f>$B$1652+'NS-Anschluss 2022'!$N$18</f>
        <v>3510.7100000000005</v>
      </c>
    </row>
    <row r="1723" spans="1:2">
      <c r="A1723">
        <v>1721</v>
      </c>
      <c r="B1723" s="1162">
        <f>$B$1652+'NS-Anschluss 2022'!$N$18</f>
        <v>3510.7100000000005</v>
      </c>
    </row>
    <row r="1724" spans="1:2">
      <c r="A1724">
        <v>1722</v>
      </c>
      <c r="B1724" s="1162">
        <f>$B$1652+'NS-Anschluss 2022'!$N$18</f>
        <v>3510.7100000000005</v>
      </c>
    </row>
    <row r="1725" spans="1:2">
      <c r="A1725">
        <v>1723</v>
      </c>
      <c r="B1725" s="1162">
        <f>$B$1652+'NS-Anschluss 2022'!$N$18</f>
        <v>3510.7100000000005</v>
      </c>
    </row>
    <row r="1726" spans="1:2">
      <c r="A1726">
        <v>1724</v>
      </c>
      <c r="B1726" s="1162">
        <f>$B$1652+'NS-Anschluss 2022'!$N$18</f>
        <v>3510.7100000000005</v>
      </c>
    </row>
    <row r="1727" spans="1:2">
      <c r="A1727">
        <v>1725</v>
      </c>
      <c r="B1727" s="1162">
        <f>$B$1652+'NS-Anschluss 2022'!$N$18</f>
        <v>3510.7100000000005</v>
      </c>
    </row>
    <row r="1728" spans="1:2">
      <c r="A1728">
        <v>1726</v>
      </c>
      <c r="B1728" s="1162">
        <f>$B$1652+'NS-Anschluss 2022'!$N$18</f>
        <v>3510.7100000000005</v>
      </c>
    </row>
    <row r="1729" spans="1:2">
      <c r="A1729">
        <v>1727</v>
      </c>
      <c r="B1729" s="1162">
        <f>$B$1652+'NS-Anschluss 2022'!$N$18</f>
        <v>3510.7100000000005</v>
      </c>
    </row>
    <row r="1730" spans="1:2">
      <c r="A1730">
        <v>1728</v>
      </c>
      <c r="B1730" s="1162">
        <f>$B$1652+'NS-Anschluss 2022'!$N$18</f>
        <v>3510.7100000000005</v>
      </c>
    </row>
    <row r="1731" spans="1:2">
      <c r="A1731">
        <v>1729</v>
      </c>
      <c r="B1731" s="1162">
        <f>$B$1652+'NS-Anschluss 2022'!$N$18</f>
        <v>3510.7100000000005</v>
      </c>
    </row>
    <row r="1732" spans="1:2">
      <c r="A1732">
        <v>1730</v>
      </c>
      <c r="B1732" s="1162">
        <f>$B$1652+'NS-Anschluss 2022'!$N$18</f>
        <v>3510.7100000000005</v>
      </c>
    </row>
    <row r="1733" spans="1:2">
      <c r="A1733">
        <v>1731</v>
      </c>
      <c r="B1733" s="1162">
        <f>$B$1652+'NS-Anschluss 2022'!$N$18</f>
        <v>3510.7100000000005</v>
      </c>
    </row>
    <row r="1734" spans="1:2">
      <c r="A1734">
        <v>1732</v>
      </c>
      <c r="B1734" s="1162">
        <f>$B$1652+'NS-Anschluss 2022'!$N$18</f>
        <v>3510.7100000000005</v>
      </c>
    </row>
    <row r="1735" spans="1:2">
      <c r="A1735">
        <v>1733</v>
      </c>
      <c r="B1735" s="1162">
        <f>$B$1652+'NS-Anschluss 2022'!$N$18</f>
        <v>3510.7100000000005</v>
      </c>
    </row>
    <row r="1736" spans="1:2">
      <c r="A1736">
        <v>1734</v>
      </c>
      <c r="B1736" s="1162">
        <f>$B$1652+'NS-Anschluss 2022'!$N$18</f>
        <v>3510.7100000000005</v>
      </c>
    </row>
    <row r="1737" spans="1:2">
      <c r="A1737">
        <v>1735</v>
      </c>
      <c r="B1737" s="1162">
        <f>$B$1652+'NS-Anschluss 2022'!$N$18</f>
        <v>3510.7100000000005</v>
      </c>
    </row>
    <row r="1738" spans="1:2">
      <c r="A1738">
        <v>1736</v>
      </c>
      <c r="B1738" s="1162">
        <f>$B$1652+'NS-Anschluss 2022'!$N$18</f>
        <v>3510.7100000000005</v>
      </c>
    </row>
    <row r="1739" spans="1:2">
      <c r="A1739">
        <v>1737</v>
      </c>
      <c r="B1739" s="1162">
        <f>$B$1652+'NS-Anschluss 2022'!$N$18</f>
        <v>3510.7100000000005</v>
      </c>
    </row>
    <row r="1740" spans="1:2">
      <c r="A1740">
        <v>1738</v>
      </c>
      <c r="B1740" s="1162">
        <f>$B$1652+'NS-Anschluss 2022'!$N$18</f>
        <v>3510.7100000000005</v>
      </c>
    </row>
    <row r="1741" spans="1:2">
      <c r="A1741">
        <v>1739</v>
      </c>
      <c r="B1741" s="1162">
        <f>$B$1652+'NS-Anschluss 2022'!$N$18</f>
        <v>3510.7100000000005</v>
      </c>
    </row>
    <row r="1742" spans="1:2">
      <c r="A1742">
        <v>1740</v>
      </c>
      <c r="B1742" s="1162">
        <f>$B$1652+'NS-Anschluss 2022'!$N$18</f>
        <v>3510.7100000000005</v>
      </c>
    </row>
    <row r="1743" spans="1:2">
      <c r="A1743">
        <v>1741</v>
      </c>
      <c r="B1743" s="1162">
        <f>$B$1652+'NS-Anschluss 2022'!$N$18</f>
        <v>3510.7100000000005</v>
      </c>
    </row>
    <row r="1744" spans="1:2">
      <c r="A1744">
        <v>1742</v>
      </c>
      <c r="B1744" s="1162">
        <f>$B$1652+'NS-Anschluss 2022'!$N$18</f>
        <v>3510.7100000000005</v>
      </c>
    </row>
    <row r="1745" spans="1:2">
      <c r="A1745">
        <v>1743</v>
      </c>
      <c r="B1745" s="1162">
        <f>$B$1652+'NS-Anschluss 2022'!$N$18</f>
        <v>3510.7100000000005</v>
      </c>
    </row>
    <row r="1746" spans="1:2">
      <c r="A1746">
        <v>1744</v>
      </c>
      <c r="B1746" s="1162">
        <f>$B$1652+'NS-Anschluss 2022'!$N$18</f>
        <v>3510.7100000000005</v>
      </c>
    </row>
    <row r="1747" spans="1:2">
      <c r="A1747">
        <v>1745</v>
      </c>
      <c r="B1747" s="1162">
        <f>$B$1652+'NS-Anschluss 2022'!$N$18</f>
        <v>3510.7100000000005</v>
      </c>
    </row>
    <row r="1748" spans="1:2">
      <c r="A1748">
        <v>1746</v>
      </c>
      <c r="B1748" s="1162">
        <f>$B$1652+'NS-Anschluss 2022'!$N$18</f>
        <v>3510.7100000000005</v>
      </c>
    </row>
    <row r="1749" spans="1:2">
      <c r="A1749">
        <v>1747</v>
      </c>
      <c r="B1749" s="1162">
        <f>$B$1652+'NS-Anschluss 2022'!$N$18</f>
        <v>3510.7100000000005</v>
      </c>
    </row>
    <row r="1750" spans="1:2">
      <c r="A1750">
        <v>1748</v>
      </c>
      <c r="B1750" s="1162">
        <f>$B$1652+'NS-Anschluss 2022'!$N$18</f>
        <v>3510.7100000000005</v>
      </c>
    </row>
    <row r="1751" spans="1:2">
      <c r="A1751">
        <v>1749</v>
      </c>
      <c r="B1751" s="1162">
        <f>$B$1652+'NS-Anschluss 2022'!$N$18</f>
        <v>3510.7100000000005</v>
      </c>
    </row>
    <row r="1752" spans="1:2">
      <c r="A1752">
        <v>1750</v>
      </c>
      <c r="B1752" s="1162">
        <f>$B$1652+'NS-Anschluss 2022'!$N$18</f>
        <v>3510.7100000000005</v>
      </c>
    </row>
    <row r="1753" spans="1:2">
      <c r="A1753">
        <v>1751</v>
      </c>
      <c r="B1753" s="1162">
        <f>$B$1752+'NS-Anschluss 2022'!$N$18</f>
        <v>3890.1100000000006</v>
      </c>
    </row>
    <row r="1754" spans="1:2">
      <c r="A1754">
        <v>1752</v>
      </c>
      <c r="B1754" s="1162">
        <f>$B$1752+'NS-Anschluss 2022'!$N$18</f>
        <v>3890.1100000000006</v>
      </c>
    </row>
    <row r="1755" spans="1:2">
      <c r="A1755">
        <v>1753</v>
      </c>
      <c r="B1755" s="1162">
        <f>$B$1752+'NS-Anschluss 2022'!$N$18</f>
        <v>3890.1100000000006</v>
      </c>
    </row>
    <row r="1756" spans="1:2">
      <c r="A1756">
        <v>1754</v>
      </c>
      <c r="B1756" s="1162">
        <f>$B$1752+'NS-Anschluss 2022'!$N$18</f>
        <v>3890.1100000000006</v>
      </c>
    </row>
    <row r="1757" spans="1:2">
      <c r="A1757">
        <v>1755</v>
      </c>
      <c r="B1757" s="1162">
        <f>$B$1752+'NS-Anschluss 2022'!$N$18</f>
        <v>3890.1100000000006</v>
      </c>
    </row>
    <row r="1758" spans="1:2">
      <c r="A1758">
        <v>1756</v>
      </c>
      <c r="B1758" s="1162">
        <f>$B$1752+'NS-Anschluss 2022'!$N$18</f>
        <v>3890.1100000000006</v>
      </c>
    </row>
    <row r="1759" spans="1:2">
      <c r="A1759">
        <v>1757</v>
      </c>
      <c r="B1759" s="1162">
        <f>$B$1752+'NS-Anschluss 2022'!$N$18</f>
        <v>3890.1100000000006</v>
      </c>
    </row>
    <row r="1760" spans="1:2">
      <c r="A1760">
        <v>1758</v>
      </c>
      <c r="B1760" s="1162">
        <f>$B$1752+'NS-Anschluss 2022'!$N$18</f>
        <v>3890.1100000000006</v>
      </c>
    </row>
    <row r="1761" spans="1:2">
      <c r="A1761">
        <v>1759</v>
      </c>
      <c r="B1761" s="1162">
        <f>$B$1752+'NS-Anschluss 2022'!$N$18</f>
        <v>3890.1100000000006</v>
      </c>
    </row>
    <row r="1762" spans="1:2">
      <c r="A1762">
        <v>1760</v>
      </c>
      <c r="B1762" s="1162">
        <f>$B$1752+'NS-Anschluss 2022'!$N$18</f>
        <v>3890.1100000000006</v>
      </c>
    </row>
    <row r="1763" spans="1:2">
      <c r="A1763">
        <v>1761</v>
      </c>
      <c r="B1763" s="1162">
        <f>$B$1752+'NS-Anschluss 2022'!$N$18</f>
        <v>3890.1100000000006</v>
      </c>
    </row>
    <row r="1764" spans="1:2">
      <c r="A1764">
        <v>1762</v>
      </c>
      <c r="B1764" s="1162">
        <f>$B$1752+'NS-Anschluss 2022'!$N$18</f>
        <v>3890.1100000000006</v>
      </c>
    </row>
    <row r="1765" spans="1:2">
      <c r="A1765">
        <v>1763</v>
      </c>
      <c r="B1765" s="1162">
        <f>$B$1752+'NS-Anschluss 2022'!$N$18</f>
        <v>3890.1100000000006</v>
      </c>
    </row>
    <row r="1766" spans="1:2">
      <c r="A1766">
        <v>1764</v>
      </c>
      <c r="B1766" s="1162">
        <f>$B$1752+'NS-Anschluss 2022'!$N$18</f>
        <v>3890.1100000000006</v>
      </c>
    </row>
    <row r="1767" spans="1:2">
      <c r="A1767">
        <v>1765</v>
      </c>
      <c r="B1767" s="1162">
        <f>$B$1752+'NS-Anschluss 2022'!$N$18</f>
        <v>3890.1100000000006</v>
      </c>
    </row>
    <row r="1768" spans="1:2">
      <c r="A1768">
        <v>1766</v>
      </c>
      <c r="B1768" s="1162">
        <f>$B$1752+'NS-Anschluss 2022'!$N$18</f>
        <v>3890.1100000000006</v>
      </c>
    </row>
    <row r="1769" spans="1:2">
      <c r="A1769">
        <v>1767</v>
      </c>
      <c r="B1769" s="1162">
        <f>$B$1752+'NS-Anschluss 2022'!$N$18</f>
        <v>3890.1100000000006</v>
      </c>
    </row>
    <row r="1770" spans="1:2">
      <c r="A1770">
        <v>1768</v>
      </c>
      <c r="B1770" s="1162">
        <f>$B$1752+'NS-Anschluss 2022'!$N$18</f>
        <v>3890.1100000000006</v>
      </c>
    </row>
    <row r="1771" spans="1:2">
      <c r="A1771">
        <v>1769</v>
      </c>
      <c r="B1771" s="1162">
        <f>$B$1752+'NS-Anschluss 2022'!$N$18</f>
        <v>3890.1100000000006</v>
      </c>
    </row>
    <row r="1772" spans="1:2">
      <c r="A1772">
        <v>1770</v>
      </c>
      <c r="B1772" s="1162">
        <f>$B$1752+'NS-Anschluss 2022'!$N$18</f>
        <v>3890.1100000000006</v>
      </c>
    </row>
    <row r="1773" spans="1:2">
      <c r="A1773">
        <v>1771</v>
      </c>
      <c r="B1773" s="1162">
        <f>$B$1752+'NS-Anschluss 2022'!$N$18</f>
        <v>3890.1100000000006</v>
      </c>
    </row>
    <row r="1774" spans="1:2">
      <c r="A1774">
        <v>1772</v>
      </c>
      <c r="B1774" s="1162">
        <f>$B$1752+'NS-Anschluss 2022'!$N$18</f>
        <v>3890.1100000000006</v>
      </c>
    </row>
    <row r="1775" spans="1:2">
      <c r="A1775">
        <v>1773</v>
      </c>
      <c r="B1775" s="1162">
        <f>$B$1752+'NS-Anschluss 2022'!$N$18</f>
        <v>3890.1100000000006</v>
      </c>
    </row>
    <row r="1776" spans="1:2">
      <c r="A1776">
        <v>1774</v>
      </c>
      <c r="B1776" s="1162">
        <f>$B$1752+'NS-Anschluss 2022'!$N$18</f>
        <v>3890.1100000000006</v>
      </c>
    </row>
    <row r="1777" spans="1:2">
      <c r="A1777">
        <v>1775</v>
      </c>
      <c r="B1777" s="1162">
        <f>$B$1752+'NS-Anschluss 2022'!$N$18</f>
        <v>3890.1100000000006</v>
      </c>
    </row>
    <row r="1778" spans="1:2">
      <c r="A1778">
        <v>1776</v>
      </c>
      <c r="B1778" s="1162">
        <f>$B$1752+'NS-Anschluss 2022'!$N$18</f>
        <v>3890.1100000000006</v>
      </c>
    </row>
    <row r="1779" spans="1:2">
      <c r="A1779">
        <v>1777</v>
      </c>
      <c r="B1779" s="1162">
        <f>$B$1752+'NS-Anschluss 2022'!$N$18</f>
        <v>3890.1100000000006</v>
      </c>
    </row>
    <row r="1780" spans="1:2">
      <c r="A1780">
        <v>1778</v>
      </c>
      <c r="B1780" s="1162">
        <f>$B$1752+'NS-Anschluss 2022'!$N$18</f>
        <v>3890.1100000000006</v>
      </c>
    </row>
    <row r="1781" spans="1:2">
      <c r="A1781">
        <v>1779</v>
      </c>
      <c r="B1781" s="1162">
        <f>$B$1752+'NS-Anschluss 2022'!$N$18</f>
        <v>3890.1100000000006</v>
      </c>
    </row>
    <row r="1782" spans="1:2">
      <c r="A1782">
        <v>1780</v>
      </c>
      <c r="B1782" s="1162">
        <f>$B$1752+'NS-Anschluss 2022'!$N$18</f>
        <v>3890.1100000000006</v>
      </c>
    </row>
    <row r="1783" spans="1:2">
      <c r="A1783">
        <v>1781</v>
      </c>
      <c r="B1783" s="1162">
        <f>$B$1752+'NS-Anschluss 2022'!$N$18</f>
        <v>3890.1100000000006</v>
      </c>
    </row>
    <row r="1784" spans="1:2">
      <c r="A1784">
        <v>1782</v>
      </c>
      <c r="B1784" s="1162">
        <f>$B$1752+'NS-Anschluss 2022'!$N$18</f>
        <v>3890.1100000000006</v>
      </c>
    </row>
    <row r="1785" spans="1:2">
      <c r="A1785">
        <v>1783</v>
      </c>
      <c r="B1785" s="1162">
        <f>$B$1752+'NS-Anschluss 2022'!$N$18</f>
        <v>3890.1100000000006</v>
      </c>
    </row>
    <row r="1786" spans="1:2">
      <c r="A1786">
        <v>1784</v>
      </c>
      <c r="B1786" s="1162">
        <f>$B$1752+'NS-Anschluss 2022'!$N$18</f>
        <v>3890.1100000000006</v>
      </c>
    </row>
    <row r="1787" spans="1:2">
      <c r="A1787">
        <v>1785</v>
      </c>
      <c r="B1787" s="1162">
        <f>$B$1752+'NS-Anschluss 2022'!$N$18</f>
        <v>3890.1100000000006</v>
      </c>
    </row>
    <row r="1788" spans="1:2">
      <c r="A1788">
        <v>1786</v>
      </c>
      <c r="B1788" s="1162">
        <f>$B$1752+'NS-Anschluss 2022'!$N$18</f>
        <v>3890.1100000000006</v>
      </c>
    </row>
    <row r="1789" spans="1:2">
      <c r="A1789">
        <v>1787</v>
      </c>
      <c r="B1789" s="1162">
        <f>$B$1752+'NS-Anschluss 2022'!$N$18</f>
        <v>3890.1100000000006</v>
      </c>
    </row>
    <row r="1790" spans="1:2">
      <c r="A1790">
        <v>1788</v>
      </c>
      <c r="B1790" s="1162">
        <f>$B$1752+'NS-Anschluss 2022'!$N$18</f>
        <v>3890.1100000000006</v>
      </c>
    </row>
    <row r="1791" spans="1:2">
      <c r="A1791">
        <v>1789</v>
      </c>
      <c r="B1791" s="1162">
        <f>$B$1752+'NS-Anschluss 2022'!$N$18</f>
        <v>3890.1100000000006</v>
      </c>
    </row>
    <row r="1792" spans="1:2">
      <c r="A1792">
        <v>1790</v>
      </c>
      <c r="B1792" s="1162">
        <f>$B$1752+'NS-Anschluss 2022'!$N$18</f>
        <v>3890.1100000000006</v>
      </c>
    </row>
    <row r="1793" spans="1:2">
      <c r="A1793">
        <v>1791</v>
      </c>
      <c r="B1793" s="1162">
        <f>$B$1752+'NS-Anschluss 2022'!$N$18</f>
        <v>3890.1100000000006</v>
      </c>
    </row>
    <row r="1794" spans="1:2">
      <c r="A1794">
        <v>1792</v>
      </c>
      <c r="B1794" s="1162">
        <f>$B$1752+'NS-Anschluss 2022'!$N$18</f>
        <v>3890.1100000000006</v>
      </c>
    </row>
    <row r="1795" spans="1:2">
      <c r="A1795">
        <v>1793</v>
      </c>
      <c r="B1795" s="1162">
        <f>$B$1752+'NS-Anschluss 2022'!$N$18</f>
        <v>3890.1100000000006</v>
      </c>
    </row>
    <row r="1796" spans="1:2">
      <c r="A1796">
        <v>1794</v>
      </c>
      <c r="B1796" s="1162">
        <f>$B$1752+'NS-Anschluss 2022'!$N$18</f>
        <v>3890.1100000000006</v>
      </c>
    </row>
    <row r="1797" spans="1:2">
      <c r="A1797">
        <v>1795</v>
      </c>
      <c r="B1797" s="1162">
        <f>$B$1752+'NS-Anschluss 2022'!$N$18</f>
        <v>3890.1100000000006</v>
      </c>
    </row>
    <row r="1798" spans="1:2">
      <c r="A1798">
        <v>1796</v>
      </c>
      <c r="B1798" s="1162">
        <f>$B$1752+'NS-Anschluss 2022'!$N$18</f>
        <v>3890.1100000000006</v>
      </c>
    </row>
    <row r="1799" spans="1:2">
      <c r="A1799">
        <v>1797</v>
      </c>
      <c r="B1799" s="1162">
        <f>$B$1752+'NS-Anschluss 2022'!$N$18</f>
        <v>3890.1100000000006</v>
      </c>
    </row>
    <row r="1800" spans="1:2">
      <c r="A1800">
        <v>1798</v>
      </c>
      <c r="B1800" s="1162">
        <f>$B$1752+'NS-Anschluss 2022'!$N$18</f>
        <v>3890.1100000000006</v>
      </c>
    </row>
    <row r="1801" spans="1:2">
      <c r="A1801">
        <v>1799</v>
      </c>
      <c r="B1801" s="1162">
        <f>$B$1752+'NS-Anschluss 2022'!$N$18</f>
        <v>3890.1100000000006</v>
      </c>
    </row>
    <row r="1802" spans="1:2">
      <c r="A1802">
        <v>1800</v>
      </c>
      <c r="B1802" s="1162">
        <f>$B$1752+'NS-Anschluss 2022'!$N$18</f>
        <v>3890.1100000000006</v>
      </c>
    </row>
    <row r="1803" spans="1:2">
      <c r="A1803">
        <v>1801</v>
      </c>
      <c r="B1803" s="1162">
        <f>$B$1752+'NS-Anschluss 2022'!$N$18</f>
        <v>3890.1100000000006</v>
      </c>
    </row>
    <row r="1804" spans="1:2">
      <c r="A1804">
        <v>1802</v>
      </c>
      <c r="B1804" s="1162">
        <f>$B$1752+'NS-Anschluss 2022'!$N$18</f>
        <v>3890.1100000000006</v>
      </c>
    </row>
    <row r="1805" spans="1:2">
      <c r="A1805">
        <v>1803</v>
      </c>
      <c r="B1805" s="1162">
        <f>$B$1752+'NS-Anschluss 2022'!$N$18</f>
        <v>3890.1100000000006</v>
      </c>
    </row>
    <row r="1806" spans="1:2">
      <c r="A1806">
        <v>1804</v>
      </c>
      <c r="B1806" s="1162">
        <f>$B$1752+'NS-Anschluss 2022'!$N$18</f>
        <v>3890.1100000000006</v>
      </c>
    </row>
    <row r="1807" spans="1:2">
      <c r="A1807">
        <v>1805</v>
      </c>
      <c r="B1807" s="1162">
        <f>$B$1752+'NS-Anschluss 2022'!$N$18</f>
        <v>3890.1100000000006</v>
      </c>
    </row>
    <row r="1808" spans="1:2">
      <c r="A1808">
        <v>1806</v>
      </c>
      <c r="B1808" s="1162">
        <f>$B$1752+'NS-Anschluss 2022'!$N$18</f>
        <v>3890.1100000000006</v>
      </c>
    </row>
    <row r="1809" spans="1:2">
      <c r="A1809">
        <v>1807</v>
      </c>
      <c r="B1809" s="1162">
        <f>$B$1752+'NS-Anschluss 2022'!$N$18</f>
        <v>3890.1100000000006</v>
      </c>
    </row>
    <row r="1810" spans="1:2">
      <c r="A1810">
        <v>1808</v>
      </c>
      <c r="B1810" s="1162">
        <f>$B$1752+'NS-Anschluss 2022'!$N$18</f>
        <v>3890.1100000000006</v>
      </c>
    </row>
    <row r="1811" spans="1:2">
      <c r="A1811">
        <v>1809</v>
      </c>
      <c r="B1811" s="1162">
        <f>$B$1752+'NS-Anschluss 2022'!$N$18</f>
        <v>3890.1100000000006</v>
      </c>
    </row>
    <row r="1812" spans="1:2">
      <c r="A1812">
        <v>1810</v>
      </c>
      <c r="B1812" s="1162">
        <f>$B$1752+'NS-Anschluss 2022'!$N$18</f>
        <v>3890.1100000000006</v>
      </c>
    </row>
    <row r="1813" spans="1:2">
      <c r="A1813">
        <v>1811</v>
      </c>
      <c r="B1813" s="1162">
        <f>$B$1752+'NS-Anschluss 2022'!$N$18</f>
        <v>3890.1100000000006</v>
      </c>
    </row>
    <row r="1814" spans="1:2">
      <c r="A1814">
        <v>1812</v>
      </c>
      <c r="B1814" s="1162">
        <f>$B$1752+'NS-Anschluss 2022'!$N$18</f>
        <v>3890.1100000000006</v>
      </c>
    </row>
    <row r="1815" spans="1:2">
      <c r="A1815">
        <v>1813</v>
      </c>
      <c r="B1815" s="1162">
        <f>$B$1752+'NS-Anschluss 2022'!$N$18</f>
        <v>3890.1100000000006</v>
      </c>
    </row>
    <row r="1816" spans="1:2">
      <c r="A1816">
        <v>1814</v>
      </c>
      <c r="B1816" s="1162">
        <f>$B$1752+'NS-Anschluss 2022'!$N$18</f>
        <v>3890.1100000000006</v>
      </c>
    </row>
    <row r="1817" spans="1:2">
      <c r="A1817">
        <v>1815</v>
      </c>
      <c r="B1817" s="1162">
        <f>$B$1752+'NS-Anschluss 2022'!$N$18</f>
        <v>3890.1100000000006</v>
      </c>
    </row>
    <row r="1818" spans="1:2">
      <c r="A1818">
        <v>1816</v>
      </c>
      <c r="B1818" s="1162">
        <f>$B$1752+'NS-Anschluss 2022'!$N$18</f>
        <v>3890.1100000000006</v>
      </c>
    </row>
    <row r="1819" spans="1:2">
      <c r="A1819">
        <v>1817</v>
      </c>
      <c r="B1819" s="1162">
        <f>$B$1752+'NS-Anschluss 2022'!$N$18</f>
        <v>3890.1100000000006</v>
      </c>
    </row>
    <row r="1820" spans="1:2">
      <c r="A1820">
        <v>1818</v>
      </c>
      <c r="B1820" s="1162">
        <f>$B$1752+'NS-Anschluss 2022'!$N$18</f>
        <v>3890.1100000000006</v>
      </c>
    </row>
    <row r="1821" spans="1:2">
      <c r="A1821">
        <v>1819</v>
      </c>
      <c r="B1821" s="1162">
        <f>$B$1752+'NS-Anschluss 2022'!$N$18</f>
        <v>3890.1100000000006</v>
      </c>
    </row>
    <row r="1822" spans="1:2">
      <c r="A1822">
        <v>1820</v>
      </c>
      <c r="B1822" s="1162">
        <f>$B$1752+'NS-Anschluss 2022'!$N$18</f>
        <v>3890.1100000000006</v>
      </c>
    </row>
    <row r="1823" spans="1:2">
      <c r="A1823">
        <v>1821</v>
      </c>
      <c r="B1823" s="1162">
        <f>$B$1752+'NS-Anschluss 2022'!$N$18</f>
        <v>3890.1100000000006</v>
      </c>
    </row>
    <row r="1824" spans="1:2">
      <c r="A1824">
        <v>1822</v>
      </c>
      <c r="B1824" s="1162">
        <f>$B$1752+'NS-Anschluss 2022'!$N$18</f>
        <v>3890.1100000000006</v>
      </c>
    </row>
    <row r="1825" spans="1:2">
      <c r="A1825">
        <v>1823</v>
      </c>
      <c r="B1825" s="1162">
        <f>$B$1752+'NS-Anschluss 2022'!$N$18</f>
        <v>3890.1100000000006</v>
      </c>
    </row>
    <row r="1826" spans="1:2">
      <c r="A1826">
        <v>1824</v>
      </c>
      <c r="B1826" s="1162">
        <f>$B$1752+'NS-Anschluss 2022'!$N$18</f>
        <v>3890.1100000000006</v>
      </c>
    </row>
    <row r="1827" spans="1:2">
      <c r="A1827">
        <v>1825</v>
      </c>
      <c r="B1827" s="1162">
        <f>$B$1752+'NS-Anschluss 2022'!$N$18</f>
        <v>3890.1100000000006</v>
      </c>
    </row>
    <row r="1828" spans="1:2">
      <c r="A1828">
        <v>1826</v>
      </c>
      <c r="B1828" s="1162">
        <f>$B$1752+'NS-Anschluss 2022'!$N$18</f>
        <v>3890.1100000000006</v>
      </c>
    </row>
    <row r="1829" spans="1:2">
      <c r="A1829">
        <v>1827</v>
      </c>
      <c r="B1829" s="1162">
        <f>$B$1752+'NS-Anschluss 2022'!$N$18</f>
        <v>3890.1100000000006</v>
      </c>
    </row>
    <row r="1830" spans="1:2">
      <c r="A1830">
        <v>1828</v>
      </c>
      <c r="B1830" s="1162">
        <f>$B$1752+'NS-Anschluss 2022'!$N$18</f>
        <v>3890.1100000000006</v>
      </c>
    </row>
    <row r="1831" spans="1:2">
      <c r="A1831">
        <v>1829</v>
      </c>
      <c r="B1831" s="1162">
        <f>$B$1752+'NS-Anschluss 2022'!$N$18</f>
        <v>3890.1100000000006</v>
      </c>
    </row>
    <row r="1832" spans="1:2">
      <c r="A1832">
        <v>1830</v>
      </c>
      <c r="B1832" s="1162">
        <f>$B$1752+'NS-Anschluss 2022'!$N$18</f>
        <v>3890.1100000000006</v>
      </c>
    </row>
    <row r="1833" spans="1:2">
      <c r="A1833">
        <v>1831</v>
      </c>
      <c r="B1833" s="1162">
        <f>$B$1752+'NS-Anschluss 2022'!$N$18</f>
        <v>3890.1100000000006</v>
      </c>
    </row>
    <row r="1834" spans="1:2">
      <c r="A1834">
        <v>1832</v>
      </c>
      <c r="B1834" s="1162">
        <f>$B$1752+'NS-Anschluss 2022'!$N$18</f>
        <v>3890.1100000000006</v>
      </c>
    </row>
    <row r="1835" spans="1:2">
      <c r="A1835">
        <v>1833</v>
      </c>
      <c r="B1835" s="1162">
        <f>$B$1752+'NS-Anschluss 2022'!$N$18</f>
        <v>3890.1100000000006</v>
      </c>
    </row>
    <row r="1836" spans="1:2">
      <c r="A1836">
        <v>1834</v>
      </c>
      <c r="B1836" s="1162">
        <f>$B$1752+'NS-Anschluss 2022'!$N$18</f>
        <v>3890.1100000000006</v>
      </c>
    </row>
    <row r="1837" spans="1:2">
      <c r="A1837">
        <v>1835</v>
      </c>
      <c r="B1837" s="1162">
        <f>$B$1752+'NS-Anschluss 2022'!$N$18</f>
        <v>3890.1100000000006</v>
      </c>
    </row>
    <row r="1838" spans="1:2">
      <c r="A1838">
        <v>1836</v>
      </c>
      <c r="B1838" s="1162">
        <f>$B$1752+'NS-Anschluss 2022'!$N$18</f>
        <v>3890.1100000000006</v>
      </c>
    </row>
    <row r="1839" spans="1:2">
      <c r="A1839">
        <v>1837</v>
      </c>
      <c r="B1839" s="1162">
        <f>$B$1752+'NS-Anschluss 2022'!$N$18</f>
        <v>3890.1100000000006</v>
      </c>
    </row>
    <row r="1840" spans="1:2">
      <c r="A1840">
        <v>1838</v>
      </c>
      <c r="B1840" s="1162">
        <f>$B$1752+'NS-Anschluss 2022'!$N$18</f>
        <v>3890.1100000000006</v>
      </c>
    </row>
    <row r="1841" spans="1:2">
      <c r="A1841">
        <v>1839</v>
      </c>
      <c r="B1841" s="1162">
        <f>$B$1752+'NS-Anschluss 2022'!$N$18</f>
        <v>3890.1100000000006</v>
      </c>
    </row>
    <row r="1842" spans="1:2">
      <c r="A1842">
        <v>1840</v>
      </c>
      <c r="B1842" s="1162">
        <f>$B$1752+'NS-Anschluss 2022'!$N$18</f>
        <v>3890.1100000000006</v>
      </c>
    </row>
    <row r="1843" spans="1:2">
      <c r="A1843">
        <v>1841</v>
      </c>
      <c r="B1843" s="1162">
        <f>$B$1752+'NS-Anschluss 2022'!$N$18</f>
        <v>3890.1100000000006</v>
      </c>
    </row>
    <row r="1844" spans="1:2">
      <c r="A1844">
        <v>1842</v>
      </c>
      <c r="B1844" s="1162">
        <f>$B$1752+'NS-Anschluss 2022'!$N$18</f>
        <v>3890.1100000000006</v>
      </c>
    </row>
    <row r="1845" spans="1:2">
      <c r="A1845">
        <v>1843</v>
      </c>
      <c r="B1845" s="1162">
        <f>$B$1752+'NS-Anschluss 2022'!$N$18</f>
        <v>3890.1100000000006</v>
      </c>
    </row>
    <row r="1846" spans="1:2">
      <c r="A1846">
        <v>1844</v>
      </c>
      <c r="B1846" s="1162">
        <f>$B$1752+'NS-Anschluss 2022'!$N$18</f>
        <v>3890.1100000000006</v>
      </c>
    </row>
    <row r="1847" spans="1:2">
      <c r="A1847">
        <v>1845</v>
      </c>
      <c r="B1847" s="1162">
        <f>$B$1752+'NS-Anschluss 2022'!$N$18</f>
        <v>3890.1100000000006</v>
      </c>
    </row>
    <row r="1848" spans="1:2">
      <c r="A1848">
        <v>1846</v>
      </c>
      <c r="B1848" s="1162">
        <f>$B$1752+'NS-Anschluss 2022'!$N$18</f>
        <v>3890.1100000000006</v>
      </c>
    </row>
    <row r="1849" spans="1:2">
      <c r="A1849">
        <v>1847</v>
      </c>
      <c r="B1849" s="1162">
        <f>$B$1752+'NS-Anschluss 2022'!$N$18</f>
        <v>3890.1100000000006</v>
      </c>
    </row>
    <row r="1850" spans="1:2">
      <c r="A1850">
        <v>1848</v>
      </c>
      <c r="B1850" s="1162">
        <f>$B$1752+'NS-Anschluss 2022'!$N$18</f>
        <v>3890.1100000000006</v>
      </c>
    </row>
    <row r="1851" spans="1:2">
      <c r="A1851">
        <v>1849</v>
      </c>
      <c r="B1851" s="1162">
        <f>$B$1752+'NS-Anschluss 2022'!$N$18</f>
        <v>3890.1100000000006</v>
      </c>
    </row>
    <row r="1852" spans="1:2">
      <c r="A1852">
        <v>1850</v>
      </c>
      <c r="B1852" s="1162">
        <f>$B$1752+'NS-Anschluss 2022'!$N$18</f>
        <v>3890.1100000000006</v>
      </c>
    </row>
    <row r="1853" spans="1:2">
      <c r="A1853">
        <v>1851</v>
      </c>
      <c r="B1853" s="1162">
        <f>$B$1852+'NS-Anschluss 2022'!$N$18</f>
        <v>4269.51</v>
      </c>
    </row>
    <row r="1854" spans="1:2">
      <c r="A1854">
        <v>1852</v>
      </c>
      <c r="B1854" s="1162">
        <f>$B$1852+'NS-Anschluss 2022'!$N$18</f>
        <v>4269.51</v>
      </c>
    </row>
    <row r="1855" spans="1:2">
      <c r="A1855">
        <v>1853</v>
      </c>
      <c r="B1855" s="1162">
        <f>$B$1852+'NS-Anschluss 2022'!$N$18</f>
        <v>4269.51</v>
      </c>
    </row>
    <row r="1856" spans="1:2">
      <c r="A1856">
        <v>1854</v>
      </c>
      <c r="B1856" s="1162">
        <f>$B$1852+'NS-Anschluss 2022'!$N$18</f>
        <v>4269.51</v>
      </c>
    </row>
    <row r="1857" spans="1:2">
      <c r="A1857">
        <v>1855</v>
      </c>
      <c r="B1857" s="1162">
        <f>$B$1852+'NS-Anschluss 2022'!$N$18</f>
        <v>4269.51</v>
      </c>
    </row>
    <row r="1858" spans="1:2">
      <c r="A1858">
        <v>1856</v>
      </c>
      <c r="B1858" s="1162">
        <f>$B$1852+'NS-Anschluss 2022'!$N$18</f>
        <v>4269.51</v>
      </c>
    </row>
    <row r="1859" spans="1:2">
      <c r="A1859">
        <v>1857</v>
      </c>
      <c r="B1859" s="1162">
        <f>$B$1852+'NS-Anschluss 2022'!$N$18</f>
        <v>4269.51</v>
      </c>
    </row>
    <row r="1860" spans="1:2">
      <c r="A1860">
        <v>1858</v>
      </c>
      <c r="B1860" s="1162">
        <f>$B$1852+'NS-Anschluss 2022'!$N$18</f>
        <v>4269.51</v>
      </c>
    </row>
    <row r="1861" spans="1:2">
      <c r="A1861">
        <v>1859</v>
      </c>
      <c r="B1861" s="1162">
        <f>$B$1852+'NS-Anschluss 2022'!$N$18</f>
        <v>4269.51</v>
      </c>
    </row>
    <row r="1862" spans="1:2">
      <c r="A1862">
        <v>1860</v>
      </c>
      <c r="B1862" s="1162">
        <f>$B$1852+'NS-Anschluss 2022'!$N$18</f>
        <v>4269.51</v>
      </c>
    </row>
    <row r="1863" spans="1:2">
      <c r="A1863">
        <v>1861</v>
      </c>
      <c r="B1863" s="1162">
        <f>$B$1852+'NS-Anschluss 2022'!$N$18</f>
        <v>4269.51</v>
      </c>
    </row>
    <row r="1864" spans="1:2">
      <c r="A1864">
        <v>1862</v>
      </c>
      <c r="B1864" s="1162">
        <f>$B$1852+'NS-Anschluss 2022'!$N$18</f>
        <v>4269.51</v>
      </c>
    </row>
    <row r="1865" spans="1:2">
      <c r="A1865">
        <v>1863</v>
      </c>
      <c r="B1865" s="1162">
        <f>$B$1852+'NS-Anschluss 2022'!$N$18</f>
        <v>4269.51</v>
      </c>
    </row>
    <row r="1866" spans="1:2">
      <c r="A1866">
        <v>1864</v>
      </c>
      <c r="B1866" s="1162">
        <f>$B$1852+'NS-Anschluss 2022'!$N$18</f>
        <v>4269.51</v>
      </c>
    </row>
    <row r="1867" spans="1:2">
      <c r="A1867">
        <v>1865</v>
      </c>
      <c r="B1867" s="1162">
        <f>$B$1852+'NS-Anschluss 2022'!$N$18</f>
        <v>4269.51</v>
      </c>
    </row>
    <row r="1868" spans="1:2">
      <c r="A1868">
        <v>1866</v>
      </c>
      <c r="B1868" s="1162">
        <f>$B$1852+'NS-Anschluss 2022'!$N$18</f>
        <v>4269.51</v>
      </c>
    </row>
    <row r="1869" spans="1:2">
      <c r="A1869">
        <v>1867</v>
      </c>
      <c r="B1869" s="1162">
        <f>$B$1852+'NS-Anschluss 2022'!$N$18</f>
        <v>4269.51</v>
      </c>
    </row>
    <row r="1870" spans="1:2">
      <c r="A1870">
        <v>1868</v>
      </c>
      <c r="B1870" s="1162">
        <f>$B$1852+'NS-Anschluss 2022'!$N$18</f>
        <v>4269.51</v>
      </c>
    </row>
    <row r="1871" spans="1:2">
      <c r="A1871">
        <v>1869</v>
      </c>
      <c r="B1871" s="1162">
        <f>$B$1852+'NS-Anschluss 2022'!$N$18</f>
        <v>4269.51</v>
      </c>
    </row>
    <row r="1872" spans="1:2">
      <c r="A1872">
        <v>1870</v>
      </c>
      <c r="B1872" s="1162">
        <f>$B$1852+'NS-Anschluss 2022'!$N$18</f>
        <v>4269.51</v>
      </c>
    </row>
    <row r="1873" spans="1:2">
      <c r="A1873">
        <v>1871</v>
      </c>
      <c r="B1873" s="1162">
        <f>$B$1852+'NS-Anschluss 2022'!$N$18</f>
        <v>4269.51</v>
      </c>
    </row>
    <row r="1874" spans="1:2">
      <c r="A1874">
        <v>1872</v>
      </c>
      <c r="B1874" s="1162">
        <f>$B$1852+'NS-Anschluss 2022'!$N$18</f>
        <v>4269.51</v>
      </c>
    </row>
    <row r="1875" spans="1:2">
      <c r="A1875">
        <v>1873</v>
      </c>
      <c r="B1875" s="1162">
        <f>$B$1852+'NS-Anschluss 2022'!$N$18</f>
        <v>4269.51</v>
      </c>
    </row>
    <row r="1876" spans="1:2">
      <c r="A1876">
        <v>1874</v>
      </c>
      <c r="B1876" s="1162">
        <f>$B$1852+'NS-Anschluss 2022'!$N$18</f>
        <v>4269.51</v>
      </c>
    </row>
    <row r="1877" spans="1:2">
      <c r="A1877">
        <v>1875</v>
      </c>
      <c r="B1877" s="1162">
        <f>$B$1852+'NS-Anschluss 2022'!$N$18</f>
        <v>4269.51</v>
      </c>
    </row>
    <row r="1878" spans="1:2">
      <c r="A1878">
        <v>1876</v>
      </c>
      <c r="B1878" s="1162">
        <f>$B$1852+'NS-Anschluss 2022'!$N$18</f>
        <v>4269.51</v>
      </c>
    </row>
    <row r="1879" spans="1:2">
      <c r="A1879">
        <v>1877</v>
      </c>
      <c r="B1879" s="1162">
        <f>$B$1852+'NS-Anschluss 2022'!$N$18</f>
        <v>4269.51</v>
      </c>
    </row>
    <row r="1880" spans="1:2">
      <c r="A1880">
        <v>1878</v>
      </c>
      <c r="B1880" s="1162">
        <f>$B$1852+'NS-Anschluss 2022'!$N$18</f>
        <v>4269.51</v>
      </c>
    </row>
    <row r="1881" spans="1:2">
      <c r="A1881">
        <v>1879</v>
      </c>
      <c r="B1881" s="1162">
        <f>$B$1852+'NS-Anschluss 2022'!$N$18</f>
        <v>4269.51</v>
      </c>
    </row>
    <row r="1882" spans="1:2">
      <c r="A1882">
        <v>1880</v>
      </c>
      <c r="B1882" s="1162">
        <f>$B$1852+'NS-Anschluss 2022'!$N$18</f>
        <v>4269.51</v>
      </c>
    </row>
    <row r="1883" spans="1:2">
      <c r="A1883">
        <v>1881</v>
      </c>
      <c r="B1883" s="1162">
        <f>$B$1852+'NS-Anschluss 2022'!$N$18</f>
        <v>4269.51</v>
      </c>
    </row>
    <row r="1884" spans="1:2">
      <c r="A1884">
        <v>1882</v>
      </c>
      <c r="B1884" s="1162">
        <f>$B$1852+'NS-Anschluss 2022'!$N$18</f>
        <v>4269.51</v>
      </c>
    </row>
    <row r="1885" spans="1:2">
      <c r="A1885">
        <v>1883</v>
      </c>
      <c r="B1885" s="1162">
        <f>$B$1852+'NS-Anschluss 2022'!$N$18</f>
        <v>4269.51</v>
      </c>
    </row>
    <row r="1886" spans="1:2">
      <c r="A1886">
        <v>1884</v>
      </c>
      <c r="B1886" s="1162">
        <f>$B$1852+'NS-Anschluss 2022'!$N$18</f>
        <v>4269.51</v>
      </c>
    </row>
    <row r="1887" spans="1:2">
      <c r="A1887">
        <v>1885</v>
      </c>
      <c r="B1887" s="1162">
        <f>$B$1852+'NS-Anschluss 2022'!$N$18</f>
        <v>4269.51</v>
      </c>
    </row>
    <row r="1888" spans="1:2">
      <c r="A1888">
        <v>1886</v>
      </c>
      <c r="B1888" s="1162">
        <f>$B$1852+'NS-Anschluss 2022'!$N$18</f>
        <v>4269.51</v>
      </c>
    </row>
    <row r="1889" spans="1:2">
      <c r="A1889">
        <v>1887</v>
      </c>
      <c r="B1889" s="1162">
        <f>$B$1852+'NS-Anschluss 2022'!$N$18</f>
        <v>4269.51</v>
      </c>
    </row>
    <row r="1890" spans="1:2">
      <c r="A1890">
        <v>1888</v>
      </c>
      <c r="B1890" s="1162">
        <f>$B$1852+'NS-Anschluss 2022'!$N$18</f>
        <v>4269.51</v>
      </c>
    </row>
    <row r="1891" spans="1:2">
      <c r="A1891">
        <v>1889</v>
      </c>
      <c r="B1891" s="1162">
        <f>$B$1852+'NS-Anschluss 2022'!$N$18</f>
        <v>4269.51</v>
      </c>
    </row>
    <row r="1892" spans="1:2">
      <c r="A1892">
        <v>1890</v>
      </c>
      <c r="B1892" s="1162">
        <f>$B$1852+'NS-Anschluss 2022'!$N$18</f>
        <v>4269.51</v>
      </c>
    </row>
    <row r="1893" spans="1:2">
      <c r="A1893">
        <v>1891</v>
      </c>
      <c r="B1893" s="1162">
        <f>$B$1852+'NS-Anschluss 2022'!$N$18</f>
        <v>4269.51</v>
      </c>
    </row>
    <row r="1894" spans="1:2">
      <c r="A1894">
        <v>1892</v>
      </c>
      <c r="B1894" s="1162">
        <f>$B$1852+'NS-Anschluss 2022'!$N$18</f>
        <v>4269.51</v>
      </c>
    </row>
    <row r="1895" spans="1:2">
      <c r="A1895">
        <v>1893</v>
      </c>
      <c r="B1895" s="1162">
        <f>$B$1852+'NS-Anschluss 2022'!$N$18</f>
        <v>4269.51</v>
      </c>
    </row>
    <row r="1896" spans="1:2">
      <c r="A1896">
        <v>1894</v>
      </c>
      <c r="B1896" s="1162">
        <f>$B$1852+'NS-Anschluss 2022'!$N$18</f>
        <v>4269.51</v>
      </c>
    </row>
    <row r="1897" spans="1:2">
      <c r="A1897">
        <v>1895</v>
      </c>
      <c r="B1897" s="1162">
        <f>$B$1852+'NS-Anschluss 2022'!$N$18</f>
        <v>4269.51</v>
      </c>
    </row>
    <row r="1898" spans="1:2">
      <c r="A1898">
        <v>1896</v>
      </c>
      <c r="B1898" s="1162">
        <f>$B$1852+'NS-Anschluss 2022'!$N$18</f>
        <v>4269.51</v>
      </c>
    </row>
    <row r="1899" spans="1:2">
      <c r="A1899">
        <v>1897</v>
      </c>
      <c r="B1899" s="1162">
        <f>$B$1852+'NS-Anschluss 2022'!$N$18</f>
        <v>4269.51</v>
      </c>
    </row>
    <row r="1900" spans="1:2">
      <c r="A1900">
        <v>1898</v>
      </c>
      <c r="B1900" s="1162">
        <f>$B$1852+'NS-Anschluss 2022'!$N$18</f>
        <v>4269.51</v>
      </c>
    </row>
    <row r="1901" spans="1:2">
      <c r="A1901">
        <v>1899</v>
      </c>
      <c r="B1901" s="1162">
        <f>$B$1852+'NS-Anschluss 2022'!$N$18</f>
        <v>4269.51</v>
      </c>
    </row>
    <row r="1902" spans="1:2">
      <c r="A1902">
        <v>1900</v>
      </c>
      <c r="B1902" s="1162">
        <f>$B$1852+'NS-Anschluss 2022'!$N$18</f>
        <v>4269.51</v>
      </c>
    </row>
    <row r="1903" spans="1:2">
      <c r="A1903">
        <v>1901</v>
      </c>
      <c r="B1903" s="1162">
        <f>$B$1852+'NS-Anschluss 2022'!$N$18</f>
        <v>4269.51</v>
      </c>
    </row>
    <row r="1904" spans="1:2">
      <c r="A1904">
        <v>1902</v>
      </c>
      <c r="B1904" s="1162">
        <f>$B$1852+'NS-Anschluss 2022'!$N$18</f>
        <v>4269.51</v>
      </c>
    </row>
    <row r="1905" spans="1:2">
      <c r="A1905">
        <v>1903</v>
      </c>
      <c r="B1905" s="1162">
        <f>$B$1852+'NS-Anschluss 2022'!$N$18</f>
        <v>4269.51</v>
      </c>
    </row>
    <row r="1906" spans="1:2">
      <c r="A1906">
        <v>1904</v>
      </c>
      <c r="B1906" s="1162">
        <f>$B$1852+'NS-Anschluss 2022'!$N$18</f>
        <v>4269.51</v>
      </c>
    </row>
    <row r="1907" spans="1:2">
      <c r="A1907">
        <v>1905</v>
      </c>
      <c r="B1907" s="1162">
        <f>$B$1852+'NS-Anschluss 2022'!$N$18</f>
        <v>4269.51</v>
      </c>
    </row>
    <row r="1908" spans="1:2">
      <c r="A1908">
        <v>1906</v>
      </c>
      <c r="B1908" s="1162">
        <f>$B$1852+'NS-Anschluss 2022'!$N$18</f>
        <v>4269.51</v>
      </c>
    </row>
    <row r="1909" spans="1:2">
      <c r="A1909">
        <v>1907</v>
      </c>
      <c r="B1909" s="1162">
        <f>$B$1852+'NS-Anschluss 2022'!$N$18</f>
        <v>4269.51</v>
      </c>
    </row>
    <row r="1910" spans="1:2">
      <c r="A1910">
        <v>1908</v>
      </c>
      <c r="B1910" s="1162">
        <f>$B$1852+'NS-Anschluss 2022'!$N$18</f>
        <v>4269.51</v>
      </c>
    </row>
    <row r="1911" spans="1:2">
      <c r="A1911">
        <v>1909</v>
      </c>
      <c r="B1911" s="1162">
        <f>$B$1852+'NS-Anschluss 2022'!$N$18</f>
        <v>4269.51</v>
      </c>
    </row>
    <row r="1912" spans="1:2">
      <c r="A1912">
        <v>1910</v>
      </c>
      <c r="B1912" s="1162">
        <f>$B$1852+'NS-Anschluss 2022'!$N$18</f>
        <v>4269.51</v>
      </c>
    </row>
    <row r="1913" spans="1:2">
      <c r="A1913">
        <v>1911</v>
      </c>
      <c r="B1913" s="1162">
        <f>$B$1852+'NS-Anschluss 2022'!$N$18</f>
        <v>4269.51</v>
      </c>
    </row>
    <row r="1914" spans="1:2">
      <c r="A1914">
        <v>1912</v>
      </c>
      <c r="B1914" s="1162">
        <f>$B$1852+'NS-Anschluss 2022'!$N$18</f>
        <v>4269.51</v>
      </c>
    </row>
    <row r="1915" spans="1:2">
      <c r="A1915">
        <v>1913</v>
      </c>
      <c r="B1915" s="1162">
        <f>$B$1852+'NS-Anschluss 2022'!$N$18</f>
        <v>4269.51</v>
      </c>
    </row>
    <row r="1916" spans="1:2">
      <c r="A1916">
        <v>1914</v>
      </c>
      <c r="B1916" s="1162">
        <f>$B$1852+'NS-Anschluss 2022'!$N$18</f>
        <v>4269.51</v>
      </c>
    </row>
    <row r="1917" spans="1:2">
      <c r="A1917">
        <v>1915</v>
      </c>
      <c r="B1917" s="1162">
        <f>$B$1852+'NS-Anschluss 2022'!$N$18</f>
        <v>4269.51</v>
      </c>
    </row>
    <row r="1918" spans="1:2">
      <c r="A1918">
        <v>1916</v>
      </c>
      <c r="B1918" s="1162">
        <f>$B$1852+'NS-Anschluss 2022'!$N$18</f>
        <v>4269.51</v>
      </c>
    </row>
    <row r="1919" spans="1:2">
      <c r="A1919">
        <v>1917</v>
      </c>
      <c r="B1919" s="1162">
        <f>$B$1852+'NS-Anschluss 2022'!$N$18</f>
        <v>4269.51</v>
      </c>
    </row>
    <row r="1920" spans="1:2">
      <c r="A1920">
        <v>1918</v>
      </c>
      <c r="B1920" s="1162">
        <f>$B$1852+'NS-Anschluss 2022'!$N$18</f>
        <v>4269.51</v>
      </c>
    </row>
    <row r="1921" spans="1:2">
      <c r="A1921">
        <v>1919</v>
      </c>
      <c r="B1921" s="1162">
        <f>$B$1852+'NS-Anschluss 2022'!$N$18</f>
        <v>4269.51</v>
      </c>
    </row>
    <row r="1922" spans="1:2">
      <c r="A1922">
        <v>1920</v>
      </c>
      <c r="B1922" s="1162">
        <f>$B$1852+'NS-Anschluss 2022'!$N$18</f>
        <v>4269.51</v>
      </c>
    </row>
    <row r="1923" spans="1:2">
      <c r="A1923">
        <v>1921</v>
      </c>
      <c r="B1923" s="1162">
        <f>$B$1852+'NS-Anschluss 2022'!$N$18</f>
        <v>4269.51</v>
      </c>
    </row>
    <row r="1924" spans="1:2">
      <c r="A1924">
        <v>1922</v>
      </c>
      <c r="B1924" s="1162">
        <f>$B$1852+'NS-Anschluss 2022'!$N$18</f>
        <v>4269.51</v>
      </c>
    </row>
    <row r="1925" spans="1:2">
      <c r="A1925">
        <v>1923</v>
      </c>
      <c r="B1925" s="1162">
        <f>$B$1852+'NS-Anschluss 2022'!$N$18</f>
        <v>4269.51</v>
      </c>
    </row>
    <row r="1926" spans="1:2">
      <c r="A1926">
        <v>1924</v>
      </c>
      <c r="B1926" s="1162">
        <f>$B$1852+'NS-Anschluss 2022'!$N$18</f>
        <v>4269.51</v>
      </c>
    </row>
    <row r="1927" spans="1:2">
      <c r="A1927">
        <v>1925</v>
      </c>
      <c r="B1927" s="1162">
        <f>$B$1852+'NS-Anschluss 2022'!$N$18</f>
        <v>4269.51</v>
      </c>
    </row>
    <row r="1928" spans="1:2">
      <c r="A1928">
        <v>1926</v>
      </c>
      <c r="B1928" s="1162">
        <f>$B$1852+'NS-Anschluss 2022'!$N$18</f>
        <v>4269.51</v>
      </c>
    </row>
    <row r="1929" spans="1:2">
      <c r="A1929">
        <v>1927</v>
      </c>
      <c r="B1929" s="1162">
        <f>$B$1852+'NS-Anschluss 2022'!$N$18</f>
        <v>4269.51</v>
      </c>
    </row>
    <row r="1930" spans="1:2">
      <c r="A1930">
        <v>1928</v>
      </c>
      <c r="B1930" s="1162">
        <f>$B$1852+'NS-Anschluss 2022'!$N$18</f>
        <v>4269.51</v>
      </c>
    </row>
    <row r="1931" spans="1:2">
      <c r="A1931">
        <v>1929</v>
      </c>
      <c r="B1931" s="1162">
        <f>$B$1852+'NS-Anschluss 2022'!$N$18</f>
        <v>4269.51</v>
      </c>
    </row>
    <row r="1932" spans="1:2">
      <c r="A1932">
        <v>1930</v>
      </c>
      <c r="B1932" s="1162">
        <f>$B$1852+'NS-Anschluss 2022'!$N$18</f>
        <v>4269.51</v>
      </c>
    </row>
    <row r="1933" spans="1:2">
      <c r="A1933">
        <v>1931</v>
      </c>
      <c r="B1933" s="1162">
        <f>$B$1852+'NS-Anschluss 2022'!$N$18</f>
        <v>4269.51</v>
      </c>
    </row>
    <row r="1934" spans="1:2">
      <c r="A1934">
        <v>1932</v>
      </c>
      <c r="B1934" s="1162">
        <f>$B$1852+'NS-Anschluss 2022'!$N$18</f>
        <v>4269.51</v>
      </c>
    </row>
    <row r="1935" spans="1:2">
      <c r="A1935">
        <v>1933</v>
      </c>
      <c r="B1935" s="1162">
        <f>$B$1852+'NS-Anschluss 2022'!$N$18</f>
        <v>4269.51</v>
      </c>
    </row>
    <row r="1936" spans="1:2">
      <c r="A1936">
        <v>1934</v>
      </c>
      <c r="B1936" s="1162">
        <f>$B$1852+'NS-Anschluss 2022'!$N$18</f>
        <v>4269.51</v>
      </c>
    </row>
    <row r="1937" spans="1:2">
      <c r="A1937">
        <v>1935</v>
      </c>
      <c r="B1937" s="1162">
        <f>$B$1852+'NS-Anschluss 2022'!$N$18</f>
        <v>4269.51</v>
      </c>
    </row>
    <row r="1938" spans="1:2">
      <c r="A1938">
        <v>1936</v>
      </c>
      <c r="B1938" s="1162">
        <f>$B$1852+'NS-Anschluss 2022'!$N$18</f>
        <v>4269.51</v>
      </c>
    </row>
    <row r="1939" spans="1:2">
      <c r="A1939">
        <v>1937</v>
      </c>
      <c r="B1939" s="1162">
        <f>$B$1852+'NS-Anschluss 2022'!$N$18</f>
        <v>4269.51</v>
      </c>
    </row>
    <row r="1940" spans="1:2">
      <c r="A1940">
        <v>1938</v>
      </c>
      <c r="B1940" s="1162">
        <f>$B$1852+'NS-Anschluss 2022'!$N$18</f>
        <v>4269.51</v>
      </c>
    </row>
    <row r="1941" spans="1:2">
      <c r="A1941">
        <v>1939</v>
      </c>
      <c r="B1941" s="1162">
        <f>$B$1852+'NS-Anschluss 2022'!$N$18</f>
        <v>4269.51</v>
      </c>
    </row>
    <row r="1942" spans="1:2">
      <c r="A1942">
        <v>1940</v>
      </c>
      <c r="B1942" s="1162">
        <f>$B$1852+'NS-Anschluss 2022'!$N$18</f>
        <v>4269.51</v>
      </c>
    </row>
    <row r="1943" spans="1:2">
      <c r="A1943">
        <v>1941</v>
      </c>
      <c r="B1943" s="1162">
        <f>$B$1852+'NS-Anschluss 2022'!$N$18</f>
        <v>4269.51</v>
      </c>
    </row>
    <row r="1944" spans="1:2">
      <c r="A1944">
        <v>1942</v>
      </c>
      <c r="B1944" s="1162">
        <f>$B$1852+'NS-Anschluss 2022'!$N$18</f>
        <v>4269.51</v>
      </c>
    </row>
    <row r="1945" spans="1:2">
      <c r="A1945">
        <v>1943</v>
      </c>
      <c r="B1945" s="1162">
        <f>$B$1852+'NS-Anschluss 2022'!$N$18</f>
        <v>4269.51</v>
      </c>
    </row>
    <row r="1946" spans="1:2">
      <c r="A1946">
        <v>1944</v>
      </c>
      <c r="B1946" s="1162">
        <f>$B$1852+'NS-Anschluss 2022'!$N$18</f>
        <v>4269.51</v>
      </c>
    </row>
    <row r="1947" spans="1:2">
      <c r="A1947">
        <v>1945</v>
      </c>
      <c r="B1947" s="1162">
        <f>$B$1852+'NS-Anschluss 2022'!$N$18</f>
        <v>4269.51</v>
      </c>
    </row>
    <row r="1948" spans="1:2">
      <c r="A1948">
        <v>1946</v>
      </c>
      <c r="B1948" s="1162">
        <f>$B$1852+'NS-Anschluss 2022'!$N$18</f>
        <v>4269.51</v>
      </c>
    </row>
    <row r="1949" spans="1:2">
      <c r="A1949">
        <v>1947</v>
      </c>
      <c r="B1949" s="1162">
        <f>$B$1852+'NS-Anschluss 2022'!$N$18</f>
        <v>4269.51</v>
      </c>
    </row>
    <row r="1950" spans="1:2">
      <c r="A1950">
        <v>1948</v>
      </c>
      <c r="B1950" s="1162">
        <f>$B$1852+'NS-Anschluss 2022'!$N$18</f>
        <v>4269.51</v>
      </c>
    </row>
    <row r="1951" spans="1:2">
      <c r="A1951">
        <v>1949</v>
      </c>
      <c r="B1951" s="1162">
        <f>$B$1852+'NS-Anschluss 2022'!$N$18</f>
        <v>4269.51</v>
      </c>
    </row>
    <row r="1952" spans="1:2">
      <c r="A1952">
        <v>1950</v>
      </c>
      <c r="B1952" s="1162">
        <f>$B$1852+'NS-Anschluss 2022'!$N$18</f>
        <v>4269.51</v>
      </c>
    </row>
    <row r="1953" spans="1:2">
      <c r="A1953">
        <v>1951</v>
      </c>
      <c r="B1953" s="1162">
        <f>$B$1952+'NS-Anschluss 2022'!$N$18</f>
        <v>4648.91</v>
      </c>
    </row>
    <row r="1954" spans="1:2">
      <c r="A1954">
        <v>1952</v>
      </c>
      <c r="B1954" s="1162">
        <f>$B$1952+'NS-Anschluss 2022'!$N$18</f>
        <v>4648.91</v>
      </c>
    </row>
    <row r="1955" spans="1:2">
      <c r="A1955">
        <v>1953</v>
      </c>
      <c r="B1955" s="1162">
        <f>$B$1952+'NS-Anschluss 2022'!$N$18</f>
        <v>4648.91</v>
      </c>
    </row>
    <row r="1956" spans="1:2">
      <c r="A1956">
        <v>1954</v>
      </c>
      <c r="B1956" s="1162">
        <f>$B$1952+'NS-Anschluss 2022'!$N$18</f>
        <v>4648.91</v>
      </c>
    </row>
    <row r="1957" spans="1:2">
      <c r="A1957">
        <v>1955</v>
      </c>
      <c r="B1957" s="1162">
        <f>$B$1952+'NS-Anschluss 2022'!$N$18</f>
        <v>4648.91</v>
      </c>
    </row>
    <row r="1958" spans="1:2">
      <c r="A1958">
        <v>1956</v>
      </c>
      <c r="B1958" s="1162">
        <f>$B$1952+'NS-Anschluss 2022'!$N$18</f>
        <v>4648.91</v>
      </c>
    </row>
    <row r="1959" spans="1:2">
      <c r="A1959">
        <v>1957</v>
      </c>
      <c r="B1959" s="1162">
        <f>$B$1952+'NS-Anschluss 2022'!$N$18</f>
        <v>4648.91</v>
      </c>
    </row>
    <row r="1960" spans="1:2">
      <c r="A1960">
        <v>1958</v>
      </c>
      <c r="B1960" s="1162">
        <f>$B$1952+'NS-Anschluss 2022'!$N$18</f>
        <v>4648.91</v>
      </c>
    </row>
    <row r="1961" spans="1:2">
      <c r="A1961">
        <v>1959</v>
      </c>
      <c r="B1961" s="1162">
        <f>$B$1952+'NS-Anschluss 2022'!$N$18</f>
        <v>4648.91</v>
      </c>
    </row>
    <row r="1962" spans="1:2">
      <c r="A1962">
        <v>1960</v>
      </c>
      <c r="B1962" s="1162">
        <f>$B$1952+'NS-Anschluss 2022'!$N$18</f>
        <v>4648.91</v>
      </c>
    </row>
    <row r="1963" spans="1:2">
      <c r="A1963">
        <v>1961</v>
      </c>
      <c r="B1963" s="1162">
        <f>$B$1952+'NS-Anschluss 2022'!$N$18</f>
        <v>4648.91</v>
      </c>
    </row>
    <row r="1964" spans="1:2">
      <c r="A1964">
        <v>1962</v>
      </c>
      <c r="B1964" s="1162">
        <f>$B$1952+'NS-Anschluss 2022'!$N$18</f>
        <v>4648.91</v>
      </c>
    </row>
    <row r="1965" spans="1:2">
      <c r="A1965">
        <v>1963</v>
      </c>
      <c r="B1965" s="1162">
        <f>$B$1952+'NS-Anschluss 2022'!$N$18</f>
        <v>4648.91</v>
      </c>
    </row>
    <row r="1966" spans="1:2">
      <c r="A1966">
        <v>1964</v>
      </c>
      <c r="B1966" s="1162">
        <f>$B$1952+'NS-Anschluss 2022'!$N$18</f>
        <v>4648.91</v>
      </c>
    </row>
    <row r="1967" spans="1:2">
      <c r="A1967">
        <v>1965</v>
      </c>
      <c r="B1967" s="1162">
        <f>$B$1952+'NS-Anschluss 2022'!$N$18</f>
        <v>4648.91</v>
      </c>
    </row>
    <row r="1968" spans="1:2">
      <c r="A1968">
        <v>1966</v>
      </c>
      <c r="B1968" s="1162">
        <f>$B$1952+'NS-Anschluss 2022'!$N$18</f>
        <v>4648.91</v>
      </c>
    </row>
    <row r="1969" spans="1:2">
      <c r="A1969">
        <v>1967</v>
      </c>
      <c r="B1969" s="1162">
        <f>$B$1952+'NS-Anschluss 2022'!$N$18</f>
        <v>4648.91</v>
      </c>
    </row>
    <row r="1970" spans="1:2">
      <c r="A1970">
        <v>1968</v>
      </c>
      <c r="B1970" s="1162">
        <f>$B$1952+'NS-Anschluss 2022'!$N$18</f>
        <v>4648.91</v>
      </c>
    </row>
    <row r="1971" spans="1:2">
      <c r="A1971">
        <v>1969</v>
      </c>
      <c r="B1971" s="1162">
        <f>$B$1952+'NS-Anschluss 2022'!$N$18</f>
        <v>4648.91</v>
      </c>
    </row>
    <row r="1972" spans="1:2">
      <c r="A1972">
        <v>1970</v>
      </c>
      <c r="B1972" s="1162">
        <f>$B$1952+'NS-Anschluss 2022'!$N$18</f>
        <v>4648.91</v>
      </c>
    </row>
    <row r="1973" spans="1:2">
      <c r="A1973">
        <v>1971</v>
      </c>
      <c r="B1973" s="1162">
        <f>$B$1952+'NS-Anschluss 2022'!$N$18</f>
        <v>4648.91</v>
      </c>
    </row>
    <row r="1974" spans="1:2">
      <c r="A1974">
        <v>1972</v>
      </c>
      <c r="B1974" s="1162">
        <f>$B$1952+'NS-Anschluss 2022'!$N$18</f>
        <v>4648.91</v>
      </c>
    </row>
    <row r="1975" spans="1:2">
      <c r="A1975">
        <v>1973</v>
      </c>
      <c r="B1975" s="1162">
        <f>$B$1952+'NS-Anschluss 2022'!$N$18</f>
        <v>4648.91</v>
      </c>
    </row>
    <row r="1976" spans="1:2">
      <c r="A1976">
        <v>1974</v>
      </c>
      <c r="B1976" s="1162">
        <f>$B$1952+'NS-Anschluss 2022'!$N$18</f>
        <v>4648.91</v>
      </c>
    </row>
    <row r="1977" spans="1:2">
      <c r="A1977">
        <v>1975</v>
      </c>
      <c r="B1977" s="1162">
        <f>$B$1952+'NS-Anschluss 2022'!$N$18</f>
        <v>4648.91</v>
      </c>
    </row>
    <row r="1978" spans="1:2">
      <c r="A1978">
        <v>1976</v>
      </c>
      <c r="B1978" s="1162">
        <f>$B$1952+'NS-Anschluss 2022'!$N$18</f>
        <v>4648.91</v>
      </c>
    </row>
    <row r="1979" spans="1:2">
      <c r="A1979">
        <v>1977</v>
      </c>
      <c r="B1979" s="1162">
        <f>$B$1952+'NS-Anschluss 2022'!$N$18</f>
        <v>4648.91</v>
      </c>
    </row>
    <row r="1980" spans="1:2">
      <c r="A1980">
        <v>1978</v>
      </c>
      <c r="B1980" s="1162">
        <f>$B$1952+'NS-Anschluss 2022'!$N$18</f>
        <v>4648.91</v>
      </c>
    </row>
    <row r="1981" spans="1:2">
      <c r="A1981">
        <v>1979</v>
      </c>
      <c r="B1981" s="1162">
        <f>$B$1952+'NS-Anschluss 2022'!$N$18</f>
        <v>4648.91</v>
      </c>
    </row>
    <row r="1982" spans="1:2">
      <c r="A1982">
        <v>1980</v>
      </c>
      <c r="B1982" s="1162">
        <f>$B$1952+'NS-Anschluss 2022'!$N$18</f>
        <v>4648.91</v>
      </c>
    </row>
    <row r="1983" spans="1:2">
      <c r="A1983">
        <v>1981</v>
      </c>
      <c r="B1983" s="1162">
        <f>$B$1952+'NS-Anschluss 2022'!$N$18</f>
        <v>4648.91</v>
      </c>
    </row>
    <row r="1984" spans="1:2">
      <c r="A1984">
        <v>1982</v>
      </c>
      <c r="B1984" s="1162">
        <f>$B$1952+'NS-Anschluss 2022'!$N$18</f>
        <v>4648.91</v>
      </c>
    </row>
    <row r="1985" spans="1:2">
      <c r="A1985">
        <v>1983</v>
      </c>
      <c r="B1985" s="1162">
        <f>$B$1952+'NS-Anschluss 2022'!$N$18</f>
        <v>4648.91</v>
      </c>
    </row>
    <row r="1986" spans="1:2">
      <c r="A1986">
        <v>1984</v>
      </c>
      <c r="B1986" s="1162">
        <f>$B$1952+'NS-Anschluss 2022'!$N$18</f>
        <v>4648.91</v>
      </c>
    </row>
    <row r="1987" spans="1:2">
      <c r="A1987">
        <v>1985</v>
      </c>
      <c r="B1987" s="1162">
        <f>$B$1952+'NS-Anschluss 2022'!$N$18</f>
        <v>4648.91</v>
      </c>
    </row>
    <row r="1988" spans="1:2">
      <c r="A1988">
        <v>1986</v>
      </c>
      <c r="B1988" s="1162">
        <f>$B$1952+'NS-Anschluss 2022'!$N$18</f>
        <v>4648.91</v>
      </c>
    </row>
    <row r="1989" spans="1:2">
      <c r="A1989">
        <v>1987</v>
      </c>
      <c r="B1989" s="1162">
        <f>$B$1952+'NS-Anschluss 2022'!$N$18</f>
        <v>4648.91</v>
      </c>
    </row>
    <row r="1990" spans="1:2">
      <c r="A1990">
        <v>1988</v>
      </c>
      <c r="B1990" s="1162">
        <f>$B$1952+'NS-Anschluss 2022'!$N$18</f>
        <v>4648.91</v>
      </c>
    </row>
    <row r="1991" spans="1:2">
      <c r="A1991">
        <v>1989</v>
      </c>
      <c r="B1991" s="1162">
        <f>$B$1952+'NS-Anschluss 2022'!$N$18</f>
        <v>4648.91</v>
      </c>
    </row>
    <row r="1992" spans="1:2">
      <c r="A1992">
        <v>1990</v>
      </c>
      <c r="B1992" s="1162">
        <f>$B$1952+'NS-Anschluss 2022'!$N$18</f>
        <v>4648.91</v>
      </c>
    </row>
    <row r="1993" spans="1:2">
      <c r="A1993">
        <v>1991</v>
      </c>
      <c r="B1993" s="1162">
        <f>$B$1952+'NS-Anschluss 2022'!$N$18</f>
        <v>4648.91</v>
      </c>
    </row>
    <row r="1994" spans="1:2">
      <c r="A1994">
        <v>1992</v>
      </c>
      <c r="B1994" s="1162">
        <f>$B$1952+'NS-Anschluss 2022'!$N$18</f>
        <v>4648.91</v>
      </c>
    </row>
    <row r="1995" spans="1:2">
      <c r="A1995">
        <v>1993</v>
      </c>
      <c r="B1995" s="1162">
        <f>$B$1952+'NS-Anschluss 2022'!$N$18</f>
        <v>4648.91</v>
      </c>
    </row>
    <row r="1996" spans="1:2">
      <c r="A1996">
        <v>1994</v>
      </c>
      <c r="B1996" s="1162">
        <f>$B$1952+'NS-Anschluss 2022'!$N$18</f>
        <v>4648.91</v>
      </c>
    </row>
    <row r="1997" spans="1:2">
      <c r="A1997">
        <v>1995</v>
      </c>
      <c r="B1997" s="1162">
        <f>$B$1952+'NS-Anschluss 2022'!$N$18</f>
        <v>4648.91</v>
      </c>
    </row>
    <row r="1998" spans="1:2">
      <c r="A1998">
        <v>1996</v>
      </c>
      <c r="B1998" s="1162">
        <f>$B$1952+'NS-Anschluss 2022'!$N$18</f>
        <v>4648.91</v>
      </c>
    </row>
    <row r="1999" spans="1:2">
      <c r="A1999">
        <v>1997</v>
      </c>
      <c r="B1999" s="1162">
        <f>$B$1952+'NS-Anschluss 2022'!$N$18</f>
        <v>4648.91</v>
      </c>
    </row>
    <row r="2000" spans="1:2">
      <c r="A2000">
        <v>1998</v>
      </c>
      <c r="B2000" s="1162">
        <f>$B$1952+'NS-Anschluss 2022'!$N$18</f>
        <v>4648.91</v>
      </c>
    </row>
    <row r="2001" spans="1:2">
      <c r="A2001">
        <v>1999</v>
      </c>
      <c r="B2001" s="1162">
        <f>$B$1952+'NS-Anschluss 2022'!$N$18</f>
        <v>4648.91</v>
      </c>
    </row>
    <row r="2002" spans="1:2">
      <c r="A2002">
        <v>2000</v>
      </c>
      <c r="B2002" s="1162">
        <f>$B$1952+'NS-Anschluss 2022'!$N$18</f>
        <v>4648.91</v>
      </c>
    </row>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tabColor rgb="FFFFC000"/>
  </sheetPr>
  <dimension ref="A1:AM41"/>
  <sheetViews>
    <sheetView workbookViewId="0">
      <selection activeCell="H30" sqref="H30"/>
    </sheetView>
  </sheetViews>
  <sheetFormatPr baseColWidth="10" defaultColWidth="9.140625" defaultRowHeight="12.75"/>
  <cols>
    <col min="1" max="1" width="24.42578125" style="1" customWidth="1"/>
    <col min="2" max="2" width="7.85546875" style="1" customWidth="1"/>
    <col min="3" max="3" width="8.85546875" style="1" bestFit="1" customWidth="1"/>
    <col min="4" max="4" width="28.28515625" style="1" customWidth="1"/>
    <col min="5" max="16384" width="9.140625" style="1"/>
  </cols>
  <sheetData>
    <row r="1" spans="1:5" ht="18">
      <c r="A1" s="1710" t="s">
        <v>0</v>
      </c>
      <c r="B1" s="1710"/>
      <c r="C1" s="1710"/>
      <c r="D1" s="1710"/>
    </row>
    <row r="3" spans="1:5" ht="18">
      <c r="A3" s="1710" t="s">
        <v>33</v>
      </c>
      <c r="B3" s="1710"/>
      <c r="C3" s="1710"/>
      <c r="D3" s="1710"/>
    </row>
    <row r="4" spans="1:5">
      <c r="A4" s="1719" t="s">
        <v>625</v>
      </c>
      <c r="B4" s="1719"/>
      <c r="C4" s="1719"/>
      <c r="D4" s="1719"/>
    </row>
    <row r="5" spans="1:5">
      <c r="A5" s="623"/>
      <c r="B5" s="623"/>
      <c r="C5" s="623"/>
      <c r="D5" s="623"/>
    </row>
    <row r="7" spans="1:5" s="7" customFormat="1">
      <c r="A7" s="186" t="s">
        <v>288</v>
      </c>
      <c r="B7" s="187"/>
    </row>
    <row r="8" spans="1:5" s="7" customFormat="1">
      <c r="A8" s="5"/>
      <c r="B8" s="11"/>
      <c r="D8" s="190"/>
    </row>
    <row r="9" spans="1:5" s="7" customFormat="1" ht="21.75" customHeight="1">
      <c r="A9" s="1713"/>
      <c r="B9" s="1714"/>
      <c r="C9" s="1717" t="s">
        <v>287</v>
      </c>
      <c r="D9" s="1711" t="s">
        <v>18</v>
      </c>
    </row>
    <row r="10" spans="1:5" s="7" customFormat="1" ht="11.25">
      <c r="A10" s="1715"/>
      <c r="B10" s="1716"/>
      <c r="C10" s="1718"/>
      <c r="D10" s="1712"/>
      <c r="E10" s="199"/>
    </row>
    <row r="11" spans="1:5">
      <c r="A11" s="1708" t="s">
        <v>289</v>
      </c>
      <c r="B11" s="1709"/>
      <c r="C11" s="191">
        <v>475.43</v>
      </c>
      <c r="D11" s="191">
        <v>47.55</v>
      </c>
      <c r="E11" s="620"/>
    </row>
    <row r="12" spans="1:5">
      <c r="A12" s="200"/>
      <c r="B12" s="200"/>
      <c r="C12" s="201"/>
      <c r="D12" s="201"/>
      <c r="E12" s="202"/>
    </row>
    <row r="13" spans="1:5">
      <c r="A13" s="200"/>
      <c r="B13" s="200"/>
      <c r="C13" s="201"/>
      <c r="D13" s="201"/>
      <c r="E13" s="202"/>
    </row>
    <row r="14" spans="1:5">
      <c r="A14" s="10"/>
      <c r="B14" s="11"/>
      <c r="C14" s="201"/>
      <c r="D14" s="1150"/>
    </row>
    <row r="15" spans="1:5" s="7" customFormat="1">
      <c r="A15" s="188" t="s">
        <v>25</v>
      </c>
      <c r="B15" s="15"/>
      <c r="C15" s="1151"/>
      <c r="D15" s="1151"/>
    </row>
    <row r="16" spans="1:5" s="7" customFormat="1">
      <c r="A16" s="188"/>
      <c r="B16" s="15"/>
      <c r="C16" s="1151"/>
      <c r="D16" s="1151"/>
    </row>
    <row r="17" spans="1:39" s="7" customFormat="1" ht="11.25">
      <c r="A17" s="1706" t="s">
        <v>290</v>
      </c>
      <c r="B17" s="1707"/>
      <c r="C17" s="1152">
        <v>56.77</v>
      </c>
      <c r="D17" s="1151"/>
    </row>
    <row r="18" spans="1:39" s="7" customFormat="1" ht="11.25">
      <c r="C18" s="1151"/>
      <c r="D18" s="1151"/>
    </row>
    <row r="19" spans="1:39" s="7" customFormat="1" ht="11.25">
      <c r="C19" s="1151"/>
      <c r="D19" s="1151"/>
    </row>
    <row r="20" spans="1:39" s="7" customFormat="1" ht="11.25">
      <c r="C20" s="1151"/>
      <c r="D20" s="1151"/>
    </row>
    <row r="21" spans="1:39" s="7" customFormat="1">
      <c r="A21" s="189" t="s">
        <v>26</v>
      </c>
      <c r="C21" s="1153"/>
      <c r="D21" s="1151"/>
    </row>
    <row r="22" spans="1:39" s="7" customFormat="1">
      <c r="A22" s="189"/>
      <c r="C22" s="1153"/>
      <c r="D22" s="1151"/>
    </row>
    <row r="23" spans="1:39" s="7" customFormat="1" ht="11.25">
      <c r="A23" s="1708" t="s">
        <v>291</v>
      </c>
      <c r="B23" s="1709"/>
      <c r="C23" s="191">
        <f>'NS-Anschluss 2022'!D9</f>
        <v>25.2</v>
      </c>
      <c r="D23" s="1151"/>
      <c r="AM23" s="7">
        <v>0.08</v>
      </c>
    </row>
    <row r="24" spans="1:39" s="7" customFormat="1">
      <c r="A24" s="1"/>
      <c r="B24" s="1"/>
      <c r="C24" s="1"/>
      <c r="D24" s="1"/>
      <c r="K24" s="1"/>
      <c r="L24" s="1"/>
      <c r="M24" s="1"/>
      <c r="N24" s="1"/>
      <c r="O24" s="1"/>
      <c r="P24" s="1"/>
      <c r="Q24" s="1"/>
      <c r="R24" s="1"/>
      <c r="S24" s="1"/>
      <c r="T24" s="1"/>
      <c r="U24" s="1"/>
      <c r="V24" s="1"/>
      <c r="W24" s="1"/>
    </row>
    <row r="25" spans="1:39" s="7" customFormat="1">
      <c r="A25" s="1"/>
      <c r="B25" s="1"/>
      <c r="C25" s="1"/>
      <c r="D25" s="1"/>
      <c r="K25" s="1"/>
      <c r="L25" s="1"/>
      <c r="M25" s="1"/>
      <c r="N25" s="1"/>
      <c r="O25" s="1"/>
      <c r="P25" s="1"/>
      <c r="Q25" s="1"/>
      <c r="R25" s="1"/>
      <c r="S25" s="1"/>
      <c r="T25" s="1"/>
      <c r="U25" s="1"/>
      <c r="V25" s="1"/>
      <c r="W25" s="1"/>
    </row>
    <row r="26" spans="1:39" s="7" customFormat="1">
      <c r="A26" s="1"/>
      <c r="B26" s="1"/>
      <c r="C26" s="1"/>
      <c r="D26" s="1"/>
      <c r="K26" s="1"/>
      <c r="L26" s="1"/>
      <c r="M26" s="1"/>
      <c r="N26" s="1"/>
      <c r="O26" s="1"/>
      <c r="P26" s="1"/>
      <c r="Q26" s="1"/>
      <c r="R26" s="1"/>
      <c r="S26" s="1"/>
      <c r="T26" s="1"/>
      <c r="U26" s="1"/>
      <c r="V26" s="1"/>
      <c r="W26" s="1"/>
    </row>
    <row r="27" spans="1:39" s="7" customFormat="1">
      <c r="A27" s="1"/>
      <c r="B27" s="1"/>
      <c r="C27" s="1"/>
      <c r="D27" s="1"/>
      <c r="K27" s="1"/>
      <c r="L27" s="1"/>
      <c r="M27" s="1"/>
      <c r="N27" s="1"/>
      <c r="O27" s="1"/>
      <c r="P27" s="1"/>
      <c r="Q27" s="1"/>
      <c r="R27" s="1"/>
      <c r="S27" s="1"/>
      <c r="T27" s="1"/>
      <c r="U27" s="1"/>
      <c r="V27" s="1"/>
      <c r="W27" s="1"/>
      <c r="AM27" s="7">
        <v>0.16</v>
      </c>
    </row>
    <row r="28" spans="1:39" s="7" customFormat="1">
      <c r="A28" s="1"/>
      <c r="B28" s="1"/>
      <c r="C28" s="1"/>
      <c r="D28" s="1"/>
      <c r="K28" s="1"/>
      <c r="L28" s="1"/>
      <c r="M28" s="1"/>
      <c r="N28" s="1"/>
      <c r="O28" s="1"/>
      <c r="P28" s="1"/>
      <c r="Q28" s="1"/>
      <c r="R28" s="1"/>
      <c r="S28" s="1"/>
      <c r="T28" s="1"/>
      <c r="U28" s="1"/>
      <c r="V28" s="1"/>
      <c r="W28" s="1"/>
    </row>
    <row r="29" spans="1:39">
      <c r="A29" s="188" t="s">
        <v>32</v>
      </c>
      <c r="B29" s="192"/>
      <c r="C29" s="193"/>
    </row>
    <row r="30" spans="1:39" ht="26.25" customHeight="1">
      <c r="A30" s="203" t="s">
        <v>27</v>
      </c>
      <c r="B30" s="204" t="s">
        <v>28</v>
      </c>
      <c r="C30" s="205" t="s">
        <v>29</v>
      </c>
      <c r="D30" s="206" t="s">
        <v>30</v>
      </c>
      <c r="E30" s="198"/>
    </row>
    <row r="31" spans="1:39" ht="26.25" customHeight="1">
      <c r="A31" s="195" t="s">
        <v>51</v>
      </c>
      <c r="B31" s="296">
        <v>1000</v>
      </c>
      <c r="C31" s="621">
        <f>IF(B31=0,0,IF(ROUND(B31/100,0)*D11&gt;C11,ROUND(B31/100,0)*D11,C11))</f>
        <v>475.5</v>
      </c>
      <c r="D31" s="191"/>
    </row>
    <row r="32" spans="1:39" ht="26.25" customHeight="1">
      <c r="A32" s="195" t="s">
        <v>22</v>
      </c>
      <c r="B32" s="296">
        <v>150</v>
      </c>
      <c r="C32" s="622">
        <f>C17*B32</f>
        <v>8515.5</v>
      </c>
      <c r="D32" s="191"/>
    </row>
    <row r="33" spans="1:4" ht="26.25" customHeight="1">
      <c r="A33" s="195" t="s">
        <v>21</v>
      </c>
      <c r="B33" s="296">
        <v>1</v>
      </c>
      <c r="C33" s="622">
        <f>C23*B33</f>
        <v>25.2</v>
      </c>
      <c r="D33" s="191"/>
    </row>
    <row r="34" spans="1:4" ht="26.25" customHeight="1">
      <c r="A34" s="196" t="s">
        <v>20</v>
      </c>
      <c r="B34" s="297"/>
      <c r="C34" s="197">
        <f>SUM(C31:C33)</f>
        <v>9016.2000000000007</v>
      </c>
      <c r="D34" s="194"/>
    </row>
    <row r="35" spans="1:4">
      <c r="A35" s="2"/>
      <c r="C35" s="4"/>
    </row>
    <row r="36" spans="1:4">
      <c r="A36" s="2"/>
    </row>
    <row r="37" spans="1:4">
      <c r="B37" s="2"/>
      <c r="D37" s="2"/>
    </row>
    <row r="38" spans="1:4">
      <c r="D38" s="2"/>
    </row>
    <row r="40" spans="1:4">
      <c r="B40" s="3"/>
    </row>
    <row r="41" spans="1:4">
      <c r="B41" s="3"/>
    </row>
  </sheetData>
  <customSheetViews>
    <customSheetView guid="{BC104435-B416-44A5-86B6-80EBEAFE6B9A}" showRuler="0">
      <selection activeCell="C17" sqref="C17"/>
      <pageMargins left="7.874015748031496E-2" right="7.874015748031496E-2" top="0.78740157480314965" bottom="0.43307086614173229" header="0.51181102362204722" footer="0.19685039370078741"/>
      <printOptions horizontalCentered="1"/>
      <pageSetup paperSize="9" scale="70" orientation="landscape" r:id="rId1"/>
      <headerFooter alignWithMargins="0">
        <oddFooter>&amp;Cenergy.dis GmbH, Julius-Durst-Strasse 6, 39042 Brixen, Tel. 04 72 275300, Fax. 04 72 275310 e-mail: info@energy-dis.it</oddFooter>
      </headerFooter>
    </customSheetView>
  </customSheetViews>
  <mergeCells count="9">
    <mergeCell ref="A17:B17"/>
    <mergeCell ref="A23:B23"/>
    <mergeCell ref="A1:D1"/>
    <mergeCell ref="A3:D3"/>
    <mergeCell ref="D9:D10"/>
    <mergeCell ref="A9:B10"/>
    <mergeCell ref="A11:B11"/>
    <mergeCell ref="C9:C10"/>
    <mergeCell ref="A4:D4"/>
  </mergeCells>
  <phoneticPr fontId="8" type="noConversion"/>
  <printOptions horizontalCentered="1"/>
  <pageMargins left="7.874015748031496E-2" right="7.874015748031496E-2" top="0.78740157480314965" bottom="0.43307086614173229" header="0.51181102362204722" footer="0.19685039370078741"/>
  <pageSetup paperSize="9" scale="70" orientation="landscape" r:id="rId2"/>
  <headerFooter alignWithMargins="0">
    <oddFooter>&amp;Cenergy.dis GmbH, Julius-Durst-Strasse 6, 39042 Brixen, Tel. 04 72 275300, Fax. 04 72 275310 e-mail: info@energy-dis.it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FFC000"/>
  </sheetPr>
  <dimension ref="A1:F47"/>
  <sheetViews>
    <sheetView workbookViewId="0">
      <selection activeCell="I15" sqref="I15"/>
    </sheetView>
  </sheetViews>
  <sheetFormatPr baseColWidth="10" defaultColWidth="11.42578125" defaultRowHeight="12.75"/>
  <cols>
    <col min="3" max="3" width="38.140625" bestFit="1" customWidth="1"/>
    <col min="4" max="4" width="8.140625" bestFit="1" customWidth="1"/>
  </cols>
  <sheetData>
    <row r="1" spans="1:4">
      <c r="A1" s="962" t="s">
        <v>624</v>
      </c>
      <c r="B1" s="962"/>
      <c r="C1" s="962"/>
    </row>
    <row r="3" spans="1:4">
      <c r="A3" s="54" t="s">
        <v>190</v>
      </c>
      <c r="B3" s="54"/>
      <c r="C3" s="54"/>
      <c r="D3" s="54"/>
    </row>
    <row r="5" spans="1:4" ht="15">
      <c r="C5" s="1157" t="s">
        <v>177</v>
      </c>
      <c r="D5" s="1157" t="s">
        <v>176</v>
      </c>
    </row>
    <row r="6" spans="1:4">
      <c r="A6" t="s">
        <v>173</v>
      </c>
      <c r="B6" s="1170"/>
      <c r="C6" s="1167" t="s">
        <v>191</v>
      </c>
      <c r="D6" s="1141">
        <v>204.85</v>
      </c>
    </row>
    <row r="10" spans="1:4">
      <c r="A10" s="54" t="s">
        <v>229</v>
      </c>
      <c r="B10" s="54"/>
      <c r="C10" s="54"/>
      <c r="D10" s="54"/>
    </row>
    <row r="12" spans="1:4" ht="15">
      <c r="C12" s="1157" t="s">
        <v>177</v>
      </c>
      <c r="D12" s="1157" t="s">
        <v>176</v>
      </c>
    </row>
    <row r="13" spans="1:4">
      <c r="A13" t="s">
        <v>173</v>
      </c>
      <c r="B13" s="1174"/>
      <c r="C13" s="1167" t="s">
        <v>192</v>
      </c>
      <c r="D13" s="1272">
        <v>45.4</v>
      </c>
    </row>
    <row r="17" spans="1:4">
      <c r="A17" s="54" t="s">
        <v>315</v>
      </c>
      <c r="B17" s="54"/>
      <c r="C17" s="54"/>
      <c r="D17" s="54"/>
    </row>
    <row r="19" spans="1:4" ht="15">
      <c r="C19" s="1157" t="s">
        <v>177</v>
      </c>
      <c r="D19" s="1157" t="s">
        <v>176</v>
      </c>
    </row>
    <row r="20" spans="1:4">
      <c r="A20" t="s">
        <v>173</v>
      </c>
      <c r="B20" s="1174"/>
      <c r="C20" s="1167" t="s">
        <v>317</v>
      </c>
      <c r="D20" s="1154">
        <v>136.19</v>
      </c>
    </row>
    <row r="24" spans="1:4">
      <c r="A24" s="54" t="s">
        <v>316</v>
      </c>
      <c r="B24" s="54"/>
      <c r="C24" s="54"/>
      <c r="D24" s="54"/>
    </row>
    <row r="26" spans="1:4" ht="15">
      <c r="C26" s="1157" t="s">
        <v>177</v>
      </c>
      <c r="D26" s="1157" t="s">
        <v>176</v>
      </c>
    </row>
    <row r="27" spans="1:4">
      <c r="A27" t="s">
        <v>173</v>
      </c>
      <c r="B27" s="1174"/>
      <c r="C27" s="1167" t="s">
        <v>318</v>
      </c>
      <c r="D27" s="1141">
        <v>447.81</v>
      </c>
    </row>
    <row r="47" spans="6:6">
      <c r="F47" s="282"/>
    </row>
  </sheetData>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FFC000"/>
  </sheetPr>
  <dimension ref="A1:P48"/>
  <sheetViews>
    <sheetView workbookViewId="0">
      <selection activeCell="D33" sqref="D33"/>
    </sheetView>
  </sheetViews>
  <sheetFormatPr baseColWidth="10" defaultColWidth="11.42578125" defaultRowHeight="12.75"/>
  <cols>
    <col min="3" max="3" width="50.42578125" bestFit="1" customWidth="1"/>
    <col min="4" max="4" width="19.140625" customWidth="1"/>
    <col min="6" max="6" width="56.7109375" customWidth="1"/>
  </cols>
  <sheetData>
    <row r="1" spans="1:4" ht="15">
      <c r="A1" s="571" t="s">
        <v>385</v>
      </c>
      <c r="B1" s="572"/>
      <c r="C1" s="572"/>
      <c r="D1" s="572"/>
    </row>
    <row r="2" spans="1:4" ht="15">
      <c r="A2" s="45"/>
    </row>
    <row r="3" spans="1:4" ht="15">
      <c r="A3" s="45"/>
    </row>
    <row r="4" spans="1:4">
      <c r="A4" s="54" t="s">
        <v>386</v>
      </c>
    </row>
    <row r="5" spans="1:4">
      <c r="A5" s="49"/>
    </row>
    <row r="6" spans="1:4" ht="15">
      <c r="C6" s="1157" t="s">
        <v>177</v>
      </c>
      <c r="D6" s="1157" t="s">
        <v>176</v>
      </c>
    </row>
    <row r="7" spans="1:4">
      <c r="A7" t="s">
        <v>173</v>
      </c>
      <c r="B7" s="1170"/>
      <c r="C7" s="1139" t="s">
        <v>387</v>
      </c>
      <c r="D7" s="1141" t="s">
        <v>388</v>
      </c>
    </row>
    <row r="8" spans="1:4">
      <c r="B8" s="1170"/>
      <c r="C8" s="1167" t="s">
        <v>389</v>
      </c>
      <c r="D8" s="1141" t="s">
        <v>390</v>
      </c>
    </row>
    <row r="15" spans="1:4">
      <c r="A15" s="54" t="s">
        <v>391</v>
      </c>
    </row>
    <row r="19" spans="1:4" ht="15">
      <c r="C19" s="1157" t="s">
        <v>177</v>
      </c>
      <c r="D19" s="1157" t="s">
        <v>392</v>
      </c>
    </row>
    <row r="20" spans="1:4" ht="25.5">
      <c r="A20" t="s">
        <v>173</v>
      </c>
      <c r="B20" s="207" t="s">
        <v>393</v>
      </c>
      <c r="C20" s="573" t="s">
        <v>394</v>
      </c>
      <c r="D20" s="1144" t="s">
        <v>395</v>
      </c>
    </row>
    <row r="21" spans="1:4" ht="25.5">
      <c r="B21" s="207" t="s">
        <v>396</v>
      </c>
      <c r="C21" s="573" t="s">
        <v>397</v>
      </c>
      <c r="D21" s="1175" t="s">
        <v>398</v>
      </c>
    </row>
    <row r="22" spans="1:4" ht="25.5">
      <c r="B22" s="207" t="s">
        <v>399</v>
      </c>
      <c r="C22" s="573" t="s">
        <v>400</v>
      </c>
      <c r="D22" s="1141"/>
    </row>
    <row r="35" spans="1:16">
      <c r="A35" s="54" t="s">
        <v>402</v>
      </c>
    </row>
    <row r="37" spans="1:16">
      <c r="A37" s="577" t="s">
        <v>403</v>
      </c>
    </row>
    <row r="38" spans="1:16">
      <c r="A38" s="49"/>
    </row>
    <row r="39" spans="1:16" ht="15">
      <c r="A39" s="579"/>
      <c r="C39" s="1158" t="s">
        <v>177</v>
      </c>
      <c r="D39" s="1158" t="s">
        <v>176</v>
      </c>
      <c r="E39" s="1721" t="s">
        <v>596</v>
      </c>
      <c r="F39" s="1158" t="s">
        <v>177</v>
      </c>
      <c r="G39" s="1158" t="s">
        <v>176</v>
      </c>
    </row>
    <row r="40" spans="1:16" ht="39.75" customHeight="1">
      <c r="B40" s="1170"/>
      <c r="C40" s="1191" t="s">
        <v>598</v>
      </c>
      <c r="D40" s="1189">
        <v>24.51</v>
      </c>
      <c r="E40" s="1721"/>
      <c r="F40" s="1188" t="s">
        <v>597</v>
      </c>
      <c r="G40" s="1189">
        <f>D40/2</f>
        <v>12.255000000000001</v>
      </c>
      <c r="I40" s="574"/>
      <c r="J40" s="596"/>
      <c r="K40" s="596"/>
      <c r="L40" s="596"/>
      <c r="M40" s="596"/>
      <c r="N40" s="596"/>
      <c r="O40" s="575"/>
      <c r="P40" s="576"/>
    </row>
    <row r="41" spans="1:16" ht="15">
      <c r="B41" s="1170"/>
      <c r="C41" s="1190" t="s">
        <v>547</v>
      </c>
      <c r="D41" s="1189">
        <v>23</v>
      </c>
      <c r="E41" s="1721"/>
      <c r="F41" s="1190" t="s">
        <v>547</v>
      </c>
      <c r="G41" s="1189">
        <v>23</v>
      </c>
      <c r="I41" s="574"/>
      <c r="J41" s="1720"/>
      <c r="K41" s="1720"/>
      <c r="L41" s="1720"/>
      <c r="M41" s="1720"/>
      <c r="N41" s="1720"/>
      <c r="O41" s="1720"/>
      <c r="P41" s="1720"/>
    </row>
    <row r="42" spans="1:16" ht="15">
      <c r="B42" s="52"/>
      <c r="C42" s="182"/>
      <c r="I42" s="575"/>
      <c r="J42" s="575"/>
      <c r="K42" s="575"/>
      <c r="L42" s="575"/>
      <c r="M42" s="575"/>
      <c r="N42" s="575"/>
      <c r="O42" s="575"/>
      <c r="P42" s="576"/>
    </row>
    <row r="44" spans="1:16">
      <c r="A44" s="577" t="s">
        <v>404</v>
      </c>
    </row>
    <row r="46" spans="1:16" ht="15">
      <c r="A46" s="578"/>
      <c r="B46" s="53"/>
      <c r="C46" s="1157" t="s">
        <v>177</v>
      </c>
      <c r="D46" s="1157" t="s">
        <v>176</v>
      </c>
    </row>
    <row r="47" spans="1:16">
      <c r="B47" s="1170"/>
      <c r="C47" s="1176" t="s">
        <v>152</v>
      </c>
      <c r="D47" s="1141">
        <f>'NS-Anschluss 2022'!D9</f>
        <v>25.2</v>
      </c>
      <c r="E47" s="580"/>
    </row>
    <row r="48" spans="1:16">
      <c r="B48" s="1170"/>
      <c r="C48" s="1139" t="s">
        <v>547</v>
      </c>
      <c r="D48" s="1141">
        <v>23</v>
      </c>
    </row>
  </sheetData>
  <mergeCells count="2">
    <mergeCell ref="J41:P41"/>
    <mergeCell ref="E39:E41"/>
  </mergeCells>
  <pageMargins left="0.7" right="0.7" top="0.78740157499999996" bottom="0.78740157499999996" header="0.3" footer="0.3"/>
  <pageSetup paperSize="9" orientation="portrait"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FFC000"/>
    <pageSetUpPr fitToPage="1"/>
  </sheetPr>
  <dimension ref="A1:AP58"/>
  <sheetViews>
    <sheetView workbookViewId="0">
      <selection activeCell="H18" sqref="H18"/>
    </sheetView>
  </sheetViews>
  <sheetFormatPr baseColWidth="10" defaultColWidth="9.140625" defaultRowHeight="12.75"/>
  <cols>
    <col min="1" max="1" width="9.140625" style="1"/>
    <col min="2" max="2" width="42.7109375" style="1" customWidth="1"/>
    <col min="3" max="3" width="16.5703125" style="1" customWidth="1"/>
    <col min="4" max="4" width="10" style="1" customWidth="1"/>
    <col min="5" max="5" width="10.7109375" style="1" customWidth="1"/>
    <col min="6" max="6" width="14.42578125" style="1" customWidth="1"/>
    <col min="7" max="7" width="30.5703125" style="1" customWidth="1"/>
    <col min="8" max="12" width="9.140625" style="1" customWidth="1"/>
    <col min="13" max="13" width="19.140625" style="1" customWidth="1"/>
    <col min="14" max="16384" width="9.140625" style="1"/>
  </cols>
  <sheetData>
    <row r="1" spans="1:7" ht="18">
      <c r="B1" s="1710" t="s">
        <v>0</v>
      </c>
      <c r="C1" s="1710"/>
      <c r="D1" s="1710"/>
      <c r="E1" s="1710"/>
      <c r="F1" s="1710"/>
      <c r="G1" s="1710"/>
    </row>
    <row r="3" spans="1:7" ht="15.75">
      <c r="B3" s="1745" t="s">
        <v>149</v>
      </c>
      <c r="C3" s="1745"/>
      <c r="D3" s="1745"/>
      <c r="E3" s="1745"/>
      <c r="F3" s="1745"/>
      <c r="G3" s="1745"/>
    </row>
    <row r="4" spans="1:7">
      <c r="B4" s="1744" t="s">
        <v>628</v>
      </c>
      <c r="C4" s="1744"/>
      <c r="D4" s="1744"/>
      <c r="E4" s="1744"/>
      <c r="F4" s="1744"/>
      <c r="G4" s="1744"/>
    </row>
    <row r="5" spans="1:7">
      <c r="B5" s="20"/>
      <c r="C5" s="21"/>
      <c r="D5" s="22"/>
      <c r="E5" s="23"/>
      <c r="F5" s="23"/>
      <c r="G5" s="24"/>
    </row>
    <row r="6" spans="1:7" ht="15">
      <c r="A6" s="215" t="s">
        <v>301</v>
      </c>
      <c r="B6" s="211"/>
      <c r="C6" s="212"/>
      <c r="D6" s="213"/>
      <c r="E6" s="213"/>
      <c r="F6" s="214"/>
    </row>
    <row r="7" spans="1:7" ht="12.75" customHeight="1">
      <c r="A7" s="1746" t="s">
        <v>300</v>
      </c>
      <c r="B7" s="1746"/>
      <c r="C7" s="1746"/>
      <c r="D7" s="556"/>
      <c r="E7" s="556"/>
      <c r="F7" s="556"/>
    </row>
    <row r="8" spans="1:7" ht="15">
      <c r="B8" s="25"/>
      <c r="C8" s="26"/>
      <c r="D8" s="27"/>
      <c r="E8" s="28"/>
      <c r="F8" s="28"/>
      <c r="G8" s="29"/>
    </row>
    <row r="9" spans="1:7">
      <c r="A9" s="566"/>
      <c r="B9" s="217" t="s">
        <v>298</v>
      </c>
      <c r="C9" s="217"/>
      <c r="D9" s="216" t="s">
        <v>278</v>
      </c>
      <c r="E9" s="216" t="s">
        <v>299</v>
      </c>
      <c r="F9" s="218"/>
      <c r="G9" s="219"/>
    </row>
    <row r="10" spans="1:7">
      <c r="A10" s="567">
        <v>705</v>
      </c>
      <c r="B10" s="559" t="s">
        <v>150</v>
      </c>
      <c r="C10" s="209"/>
      <c r="D10" s="1177">
        <v>24.51</v>
      </c>
      <c r="E10" s="1732" t="s">
        <v>629</v>
      </c>
      <c r="F10" s="1732"/>
      <c r="G10" s="1733"/>
    </row>
    <row r="11" spans="1:7" s="7" customFormat="1">
      <c r="A11" s="568">
        <v>705</v>
      </c>
      <c r="B11" s="561" t="s">
        <v>151</v>
      </c>
      <c r="C11" s="209"/>
      <c r="D11" s="1177">
        <f>D10/2</f>
        <v>12.255000000000001</v>
      </c>
      <c r="E11" s="1732" t="s">
        <v>629</v>
      </c>
      <c r="F11" s="1732"/>
      <c r="G11" s="1733"/>
    </row>
    <row r="12" spans="1:7" s="7" customFormat="1">
      <c r="A12" s="567">
        <v>702</v>
      </c>
      <c r="B12" s="559" t="s">
        <v>152</v>
      </c>
      <c r="C12" s="210"/>
      <c r="D12" s="1178">
        <f>'NS-Anschluss 2022'!D9</f>
        <v>25.2</v>
      </c>
      <c r="E12" s="1732" t="s">
        <v>629</v>
      </c>
      <c r="F12" s="1732"/>
      <c r="G12" s="1733"/>
    </row>
    <row r="13" spans="1:7" s="7" customFormat="1">
      <c r="A13" s="569"/>
      <c r="B13" s="563" t="s">
        <v>153</v>
      </c>
      <c r="C13" s="30"/>
      <c r="D13" s="31"/>
      <c r="E13" s="32"/>
      <c r="F13" s="32"/>
      <c r="G13" s="32"/>
    </row>
    <row r="14" spans="1:7" s="7" customFormat="1">
      <c r="A14" s="570"/>
      <c r="B14" s="33"/>
      <c r="C14" s="21"/>
      <c r="D14" s="22"/>
      <c r="E14" s="34"/>
      <c r="F14" s="34"/>
      <c r="G14" s="34"/>
    </row>
    <row r="15" spans="1:7" s="7" customFormat="1">
      <c r="A15" s="564">
        <v>701</v>
      </c>
      <c r="B15" s="1734" t="s">
        <v>174</v>
      </c>
      <c r="C15" s="1735"/>
      <c r="D15" s="1179">
        <v>16</v>
      </c>
      <c r="E15" s="1731" t="s">
        <v>383</v>
      </c>
      <c r="F15" s="1732"/>
      <c r="G15" s="1733"/>
    </row>
    <row r="16" spans="1:7" s="7" customFormat="1">
      <c r="A16" s="564">
        <v>713</v>
      </c>
      <c r="B16" s="1734" t="s">
        <v>545</v>
      </c>
      <c r="C16" s="1735"/>
      <c r="D16" s="1178">
        <v>23</v>
      </c>
      <c r="E16" s="1736" t="s">
        <v>384</v>
      </c>
      <c r="F16" s="1736"/>
      <c r="G16" s="1737"/>
    </row>
    <row r="17" spans="1:10" s="7" customFormat="1" ht="11.25">
      <c r="A17" s="558"/>
      <c r="B17" s="33"/>
      <c r="C17" s="21"/>
      <c r="D17" s="22"/>
      <c r="E17" s="34"/>
      <c r="F17" s="34"/>
      <c r="G17" s="34"/>
    </row>
    <row r="18" spans="1:10" s="7" customFormat="1" ht="11.25">
      <c r="B18" s="33"/>
      <c r="C18" s="21"/>
      <c r="D18" s="22"/>
      <c r="E18" s="34"/>
      <c r="F18" s="34"/>
      <c r="G18" s="34"/>
    </row>
    <row r="19" spans="1:10" s="7" customFormat="1" ht="15.75" customHeight="1">
      <c r="A19" s="215" t="s">
        <v>302</v>
      </c>
      <c r="C19" s="26"/>
      <c r="D19" s="27"/>
      <c r="E19" s="28"/>
      <c r="F19" s="28"/>
      <c r="G19" s="29"/>
    </row>
    <row r="20" spans="1:10" s="7" customFormat="1" ht="15.75" customHeight="1">
      <c r="B20" s="215"/>
      <c r="C20" s="26"/>
      <c r="D20" s="27"/>
      <c r="E20" s="28"/>
      <c r="F20" s="28"/>
      <c r="G20" s="29"/>
    </row>
    <row r="21" spans="1:10" s="7" customFormat="1" ht="15.75" customHeight="1">
      <c r="A21" s="560"/>
      <c r="B21" s="222" t="s">
        <v>298</v>
      </c>
      <c r="C21" s="218"/>
      <c r="D21" s="222" t="s">
        <v>278</v>
      </c>
      <c r="E21" s="222" t="s">
        <v>299</v>
      </c>
      <c r="F21" s="218"/>
      <c r="G21" s="219"/>
    </row>
    <row r="22" spans="1:10" ht="15.75" customHeight="1">
      <c r="A22" s="564">
        <v>709</v>
      </c>
      <c r="B22" s="559" t="s">
        <v>408</v>
      </c>
      <c r="C22" s="209"/>
      <c r="D22" s="1177">
        <v>152.05000000000001</v>
      </c>
      <c r="E22" s="1741" t="s">
        <v>154</v>
      </c>
      <c r="F22" s="1742"/>
      <c r="G22" s="1743"/>
    </row>
    <row r="23" spans="1:10" ht="15.75" customHeight="1">
      <c r="A23" s="565">
        <v>709</v>
      </c>
      <c r="B23" s="559" t="s">
        <v>407</v>
      </c>
      <c r="C23" s="209"/>
      <c r="D23" s="1180">
        <v>253.4</v>
      </c>
      <c r="E23" s="1741" t="s">
        <v>154</v>
      </c>
      <c r="F23" s="1742"/>
      <c r="G23" s="1743"/>
    </row>
    <row r="24" spans="1:10" s="7" customFormat="1">
      <c r="A24" s="564">
        <v>702</v>
      </c>
      <c r="B24" s="559" t="s">
        <v>152</v>
      </c>
      <c r="C24" s="223"/>
      <c r="D24" s="1177">
        <f>D12</f>
        <v>25.2</v>
      </c>
      <c r="E24" s="1731" t="s">
        <v>171</v>
      </c>
      <c r="F24" s="1732"/>
      <c r="G24" s="1733"/>
    </row>
    <row r="25" spans="1:10" s="7" customFormat="1" ht="10.5" customHeight="1">
      <c r="A25" s="558"/>
      <c r="C25" s="35"/>
      <c r="D25" s="36"/>
      <c r="E25" s="224"/>
      <c r="F25" s="224"/>
      <c r="G25" s="224"/>
    </row>
    <row r="26" spans="1:10" s="7" customFormat="1">
      <c r="C26"/>
      <c r="D26" s="1738" t="s">
        <v>155</v>
      </c>
      <c r="E26" s="1739"/>
      <c r="F26" s="1739"/>
      <c r="G26" s="1740"/>
    </row>
    <row r="27" spans="1:10" s="7" customFormat="1">
      <c r="C27"/>
      <c r="D27" s="557"/>
      <c r="E27" s="1722" t="s">
        <v>156</v>
      </c>
      <c r="F27" s="1723"/>
      <c r="G27" s="1724"/>
    </row>
    <row r="28" spans="1:10" s="7" customFormat="1">
      <c r="C28"/>
      <c r="D28" s="185"/>
      <c r="E28" s="1725" t="s">
        <v>157</v>
      </c>
      <c r="F28" s="1725"/>
      <c r="G28" s="1726"/>
    </row>
    <row r="29" spans="1:10" s="7" customFormat="1">
      <c r="C29"/>
      <c r="D29"/>
      <c r="E29" s="1727" t="s">
        <v>158</v>
      </c>
      <c r="F29" s="1728"/>
      <c r="G29" s="1729"/>
      <c r="I29" s="16"/>
      <c r="J29" s="16"/>
    </row>
    <row r="30" spans="1:10" s="7" customFormat="1">
      <c r="A30" s="562"/>
      <c r="C30"/>
      <c r="D30"/>
      <c r="E30" s="225"/>
      <c r="F30" s="225"/>
      <c r="G30" s="225"/>
      <c r="H30" s="11"/>
      <c r="I30" s="16"/>
      <c r="J30" s="16"/>
    </row>
    <row r="31" spans="1:10" s="7" customFormat="1">
      <c r="A31" s="564">
        <v>701</v>
      </c>
      <c r="B31" s="1734" t="s">
        <v>174</v>
      </c>
      <c r="C31" s="1735"/>
      <c r="D31" s="1179">
        <v>16</v>
      </c>
      <c r="E31" s="1731" t="s">
        <v>383</v>
      </c>
      <c r="F31" s="1732"/>
      <c r="G31" s="1733"/>
    </row>
    <row r="32" spans="1:10" s="7" customFormat="1">
      <c r="A32" s="564">
        <v>713</v>
      </c>
      <c r="B32" s="1734" t="s">
        <v>547</v>
      </c>
      <c r="C32" s="1735"/>
      <c r="D32" s="1178">
        <v>23</v>
      </c>
      <c r="E32" s="1736" t="s">
        <v>384</v>
      </c>
      <c r="F32" s="1736"/>
      <c r="G32" s="1737"/>
    </row>
    <row r="33" spans="1:10" s="7" customFormat="1">
      <c r="C33"/>
      <c r="D33"/>
      <c r="E33" s="220"/>
      <c r="F33" s="220"/>
      <c r="G33" s="220"/>
      <c r="I33" s="16"/>
      <c r="J33" s="16"/>
    </row>
    <row r="34" spans="1:10" s="7" customFormat="1">
      <c r="B34" s="20"/>
      <c r="C34" s="37"/>
      <c r="D34" s="23"/>
      <c r="E34" s="38"/>
      <c r="F34" s="37"/>
      <c r="G34" s="37"/>
      <c r="I34" s="16"/>
      <c r="J34" s="16"/>
    </row>
    <row r="35" spans="1:10" s="7" customFormat="1" ht="15.75" customHeight="1">
      <c r="A35" s="221" t="s">
        <v>303</v>
      </c>
      <c r="C35" s="26"/>
      <c r="D35" s="27"/>
      <c r="E35" s="28"/>
      <c r="F35" s="28"/>
      <c r="G35" s="29"/>
    </row>
    <row r="36" spans="1:10" s="7" customFormat="1" ht="15.75" customHeight="1">
      <c r="A36" s="25"/>
      <c r="C36" s="26"/>
      <c r="D36" s="27"/>
      <c r="E36" s="28"/>
      <c r="F36" s="28"/>
      <c r="G36" s="29"/>
    </row>
    <row r="37" spans="1:10" s="7" customFormat="1" ht="15.75" customHeight="1">
      <c r="A37" s="39" t="s">
        <v>164</v>
      </c>
      <c r="C37" s="40"/>
      <c r="D37" s="41"/>
      <c r="E37" s="42"/>
      <c r="F37" s="42"/>
      <c r="G37" s="43"/>
    </row>
    <row r="38" spans="1:10" s="7" customFormat="1" ht="15.75" customHeight="1">
      <c r="A38" s="39" t="s">
        <v>165</v>
      </c>
      <c r="C38" s="40"/>
      <c r="D38" s="41"/>
      <c r="E38" s="42"/>
      <c r="F38" s="42"/>
      <c r="G38" s="43"/>
      <c r="H38" s="6"/>
    </row>
    <row r="39" spans="1:10" s="7" customFormat="1" ht="15.75" customHeight="1">
      <c r="A39" s="39" t="s">
        <v>166</v>
      </c>
      <c r="C39" s="40"/>
      <c r="D39" s="41"/>
      <c r="E39" s="42"/>
      <c r="F39" s="42"/>
      <c r="G39" s="43"/>
      <c r="H39" s="6"/>
    </row>
    <row r="40" spans="1:10" s="7" customFormat="1">
      <c r="B40" s="227"/>
      <c r="C40" s="228"/>
      <c r="D40" s="229"/>
      <c r="E40" s="230"/>
      <c r="F40" s="230"/>
      <c r="G40" s="43"/>
    </row>
    <row r="41" spans="1:10" s="7" customFormat="1">
      <c r="A41" s="1730" t="s">
        <v>159</v>
      </c>
      <c r="B41" s="1730"/>
      <c r="C41" s="1730"/>
      <c r="D41" s="1730"/>
      <c r="E41" s="1730"/>
      <c r="F41" s="1730"/>
      <c r="G41" s="34"/>
    </row>
    <row r="42" spans="1:10" s="7" customFormat="1">
      <c r="A42" s="551" t="s">
        <v>160</v>
      </c>
      <c r="B42" s="552"/>
      <c r="C42" s="552"/>
      <c r="D42" s="552"/>
      <c r="E42" s="553"/>
      <c r="G42" s="34"/>
    </row>
    <row r="43" spans="1:10" s="7" customFormat="1">
      <c r="A43" s="551" t="s">
        <v>161</v>
      </c>
      <c r="B43" s="552"/>
      <c r="C43" s="552"/>
      <c r="D43" s="552"/>
      <c r="E43" s="553"/>
      <c r="G43" s="10"/>
    </row>
    <row r="44" spans="1:10" s="7" customFormat="1">
      <c r="A44" s="551" t="s">
        <v>162</v>
      </c>
      <c r="B44" s="552"/>
      <c r="C44" s="552"/>
      <c r="D44" s="552"/>
      <c r="E44" s="553"/>
      <c r="G44" s="15"/>
    </row>
    <row r="45" spans="1:10" s="7" customFormat="1" ht="11.25" customHeight="1">
      <c r="A45" s="226" t="s">
        <v>627</v>
      </c>
      <c r="B45" s="20"/>
      <c r="C45" s="22"/>
      <c r="D45" s="34"/>
      <c r="E45" s="34"/>
      <c r="G45" s="34"/>
    </row>
    <row r="46" spans="1:10" s="7" customFormat="1" ht="12" customHeight="1">
      <c r="A46" s="231"/>
      <c r="B46" s="232"/>
      <c r="C46" s="233"/>
      <c r="D46" s="33"/>
      <c r="E46" s="33"/>
      <c r="G46" s="33"/>
    </row>
    <row r="47" spans="1:10" s="7" customFormat="1">
      <c r="A47" s="554" t="s">
        <v>128</v>
      </c>
      <c r="B47" s="555"/>
      <c r="C47" s="624" t="s">
        <v>406</v>
      </c>
      <c r="D47" s="234"/>
      <c r="E47" s="44"/>
      <c r="G47" s="33"/>
    </row>
    <row r="48" spans="1:10" s="7" customFormat="1">
      <c r="A48" s="549" t="s">
        <v>163</v>
      </c>
      <c r="B48" s="550"/>
      <c r="C48" s="1180">
        <v>18.93</v>
      </c>
      <c r="D48" s="234"/>
      <c r="E48" s="33"/>
      <c r="G48" s="33"/>
    </row>
    <row r="49" spans="2:42" s="7" customFormat="1" ht="11.25">
      <c r="B49" s="8"/>
      <c r="D49" s="9"/>
      <c r="G49" s="11"/>
    </row>
    <row r="50" spans="2:42" s="7" customFormat="1" ht="11.25">
      <c r="B50" s="8"/>
      <c r="D50" s="9"/>
      <c r="AP50" s="7">
        <v>0.08</v>
      </c>
    </row>
    <row r="51" spans="2:42">
      <c r="B51" s="2"/>
    </row>
    <row r="58" spans="2:42">
      <c r="E58" s="282"/>
    </row>
  </sheetData>
  <customSheetViews>
    <customSheetView guid="{BC104435-B416-44A5-86B6-80EBEAFE6B9A}" showRuler="0" topLeftCell="A4">
      <selection activeCell="C14" sqref="C14"/>
      <pageMargins left="7.874015748031496E-2" right="7.874015748031496E-2" top="0.78740157480314965" bottom="0.43307086614173229" header="0.51181102362204722" footer="0.19685039370078741"/>
      <printOptions horizontalCentered="1"/>
      <pageSetup paperSize="9" scale="70" orientation="landscape" r:id="rId1"/>
      <headerFooter alignWithMargins="0">
        <oddFooter>&amp;Cenergy.dis GmbH, Julius-Durst-Strasse 6, 39042 Brixen, Tel. 04 72 275300, Fax. 04 72 275310 e-mail: info@energy-dis.it</oddFooter>
      </headerFooter>
    </customSheetView>
  </customSheetViews>
  <mergeCells count="23">
    <mergeCell ref="E22:G22"/>
    <mergeCell ref="E23:G23"/>
    <mergeCell ref="B4:G4"/>
    <mergeCell ref="B1:G1"/>
    <mergeCell ref="B3:G3"/>
    <mergeCell ref="E11:G11"/>
    <mergeCell ref="E12:G12"/>
    <mergeCell ref="E10:G10"/>
    <mergeCell ref="E15:G15"/>
    <mergeCell ref="E16:G16"/>
    <mergeCell ref="B15:C15"/>
    <mergeCell ref="B16:C16"/>
    <mergeCell ref="A7:C7"/>
    <mergeCell ref="E27:G27"/>
    <mergeCell ref="E28:G28"/>
    <mergeCell ref="E29:G29"/>
    <mergeCell ref="A41:F41"/>
    <mergeCell ref="E24:G24"/>
    <mergeCell ref="B31:C31"/>
    <mergeCell ref="E31:G31"/>
    <mergeCell ref="B32:C32"/>
    <mergeCell ref="E32:G32"/>
    <mergeCell ref="D26:G26"/>
  </mergeCells>
  <phoneticPr fontId="8" type="noConversion"/>
  <printOptions horizontalCentered="1"/>
  <pageMargins left="0.78740157480314965" right="0.78740157480314965" top="0.98425196850393704" bottom="0.98425196850393704" header="0.51181102362204722" footer="0.51181102362204722"/>
  <pageSetup paperSize="9" scale="69" orientation="portrait" r:id="rId2"/>
  <headerFooter alignWithMargins="0">
    <oddFooter>&amp;Cenergy.dis GmbH, Julius-Durst-Strasse 6, 39042 Brixen, Tel. 04 72 275300, Fax. 04 72 275310 e-mail: info@energy-dis.it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rgb="FFFFC000"/>
    <pageSetUpPr fitToPage="1"/>
  </sheetPr>
  <dimension ref="A1:I71"/>
  <sheetViews>
    <sheetView topLeftCell="A43" workbookViewId="0">
      <selection activeCell="G37" sqref="G37"/>
    </sheetView>
  </sheetViews>
  <sheetFormatPr baseColWidth="10" defaultColWidth="11.42578125" defaultRowHeight="12.75"/>
  <cols>
    <col min="1" max="1" width="70.28515625" customWidth="1"/>
    <col min="2" max="2" width="13.28515625" bestFit="1" customWidth="1"/>
    <col min="3" max="3" width="13.28515625" style="53" customWidth="1"/>
    <col min="4" max="4" width="12.28515625" bestFit="1" customWidth="1"/>
    <col min="5" max="5" width="12.28515625" style="53" bestFit="1" customWidth="1"/>
    <col min="7" max="7" width="12.28515625" bestFit="1" customWidth="1"/>
  </cols>
  <sheetData>
    <row r="1" spans="1:6" ht="18">
      <c r="A1" s="180" t="s">
        <v>0</v>
      </c>
    </row>
    <row r="2" spans="1:6">
      <c r="A2" s="1"/>
    </row>
    <row r="3" spans="1:6" ht="18">
      <c r="A3" s="180" t="s">
        <v>343</v>
      </c>
    </row>
    <row r="4" spans="1:6">
      <c r="A4" s="1"/>
    </row>
    <row r="5" spans="1:6">
      <c r="A5" s="1"/>
    </row>
    <row r="6" spans="1:6">
      <c r="A6" s="186"/>
    </row>
    <row r="7" spans="1:6">
      <c r="A7" s="259" t="s">
        <v>319</v>
      </c>
    </row>
    <row r="9" spans="1:6">
      <c r="A9" s="258" t="s">
        <v>329</v>
      </c>
    </row>
    <row r="10" spans="1:6" ht="13.5" thickBot="1">
      <c r="A10" s="258"/>
      <c r="B10" s="301"/>
      <c r="C10" s="302"/>
      <c r="D10" s="301"/>
      <c r="E10" s="302"/>
    </row>
    <row r="11" spans="1:6" ht="15.75">
      <c r="A11" s="1747" t="s">
        <v>322</v>
      </c>
      <c r="B11" s="1760" t="s">
        <v>334</v>
      </c>
      <c r="C11" s="1761"/>
      <c r="D11" s="1760" t="s">
        <v>335</v>
      </c>
      <c r="E11" s="1762"/>
    </row>
    <row r="12" spans="1:6" ht="22.5" customHeight="1">
      <c r="A12" s="1764"/>
      <c r="B12" s="1758" t="s">
        <v>366</v>
      </c>
      <c r="C12" s="1751"/>
      <c r="D12" s="1763" t="s">
        <v>202</v>
      </c>
      <c r="E12" s="1759"/>
      <c r="F12" s="182"/>
    </row>
    <row r="13" spans="1:6" ht="12.75" customHeight="1">
      <c r="A13" s="1764"/>
      <c r="B13" s="330">
        <v>2020</v>
      </c>
      <c r="C13" s="330">
        <v>2021</v>
      </c>
      <c r="D13" s="311">
        <v>2020</v>
      </c>
      <c r="E13" s="330">
        <v>2021</v>
      </c>
      <c r="F13" s="182"/>
    </row>
    <row r="14" spans="1:6">
      <c r="A14" s="303" t="s">
        <v>324</v>
      </c>
      <c r="B14" s="331"/>
      <c r="C14" s="324"/>
      <c r="D14" s="305">
        <v>1.5200000000000001E-3</v>
      </c>
      <c r="E14" s="597">
        <v>1.5299999999999999E-3</v>
      </c>
    </row>
    <row r="15" spans="1:6">
      <c r="A15" s="255" t="s">
        <v>323</v>
      </c>
      <c r="B15" s="305">
        <v>20.107700000000001</v>
      </c>
      <c r="C15" s="1181">
        <v>20.235600000000002</v>
      </c>
      <c r="D15" s="332"/>
      <c r="E15" s="308"/>
    </row>
    <row r="16" spans="1:6">
      <c r="A16" s="256" t="s">
        <v>325</v>
      </c>
      <c r="B16" s="306">
        <v>234.66130000000001</v>
      </c>
      <c r="C16" s="597">
        <v>239.0538</v>
      </c>
      <c r="D16" s="333"/>
      <c r="E16" s="309"/>
    </row>
    <row r="17" spans="1:6" ht="13.5" thickBot="1">
      <c r="A17" s="257" t="s">
        <v>326</v>
      </c>
      <c r="B17" s="307">
        <v>954.7731</v>
      </c>
      <c r="C17" s="597">
        <v>1048.4476999999999</v>
      </c>
      <c r="D17" s="334"/>
      <c r="E17" s="310"/>
    </row>
    <row r="18" spans="1:6">
      <c r="B18" s="53"/>
    </row>
    <row r="19" spans="1:6">
      <c r="C19" s="625"/>
    </row>
    <row r="20" spans="1:6">
      <c r="C20"/>
    </row>
    <row r="21" spans="1:6">
      <c r="A21" s="259" t="s">
        <v>320</v>
      </c>
      <c r="C21" s="625"/>
    </row>
    <row r="23" spans="1:6">
      <c r="A23" s="258" t="s">
        <v>329</v>
      </c>
    </row>
    <row r="24" spans="1:6" ht="13.5" thickBot="1"/>
    <row r="25" spans="1:6" ht="15.75">
      <c r="A25" s="1747" t="s">
        <v>322</v>
      </c>
      <c r="B25" s="1754" t="s">
        <v>334</v>
      </c>
      <c r="C25" s="1755"/>
      <c r="D25" s="1756" t="s">
        <v>335</v>
      </c>
      <c r="E25" s="1757"/>
      <c r="F25" s="251"/>
    </row>
    <row r="26" spans="1:6" ht="21.75" customHeight="1">
      <c r="A26" s="1764"/>
      <c r="B26" s="1765" t="s">
        <v>367</v>
      </c>
      <c r="C26" s="1766"/>
      <c r="D26" s="1752" t="s">
        <v>202</v>
      </c>
      <c r="E26" s="1753"/>
      <c r="F26" s="251"/>
    </row>
    <row r="27" spans="1:6" ht="13.5" thickBot="1">
      <c r="A27" s="1749"/>
      <c r="B27" s="329">
        <v>2020</v>
      </c>
      <c r="C27" s="330">
        <v>2021</v>
      </c>
      <c r="D27" s="314">
        <v>2020</v>
      </c>
      <c r="E27" s="330">
        <v>2021</v>
      </c>
    </row>
    <row r="28" spans="1:6">
      <c r="A28" s="254" t="s">
        <v>324</v>
      </c>
      <c r="B28" s="331"/>
      <c r="C28" s="328"/>
      <c r="D28" s="322">
        <v>1.5200000000000001E-3</v>
      </c>
      <c r="E28" s="597">
        <f>E14</f>
        <v>1.5299999999999999E-3</v>
      </c>
    </row>
    <row r="29" spans="1:6">
      <c r="A29" s="255" t="s">
        <v>323</v>
      </c>
      <c r="B29" s="304">
        <v>20.107700000000001</v>
      </c>
      <c r="C29" s="1181">
        <f>C15</f>
        <v>20.235600000000002</v>
      </c>
      <c r="D29" s="332"/>
      <c r="E29" s="308"/>
    </row>
    <row r="30" spans="1:6">
      <c r="A30" s="256" t="s">
        <v>325</v>
      </c>
      <c r="B30" s="597">
        <v>234.66130000000001</v>
      </c>
      <c r="C30" s="597">
        <f>C16</f>
        <v>239.0538</v>
      </c>
      <c r="D30" s="333"/>
      <c r="E30" s="309"/>
    </row>
    <row r="31" spans="1:6" ht="13.5" thickBot="1">
      <c r="A31" s="257" t="s">
        <v>326</v>
      </c>
      <c r="B31" s="598">
        <v>954.7731</v>
      </c>
      <c r="C31" s="597">
        <f>C17</f>
        <v>1048.4476999999999</v>
      </c>
      <c r="D31" s="334"/>
      <c r="E31" s="310"/>
    </row>
    <row r="33" spans="1:7">
      <c r="D33" s="253"/>
      <c r="E33" s="299"/>
    </row>
    <row r="34" spans="1:7">
      <c r="D34" s="252"/>
      <c r="E34" s="300"/>
    </row>
    <row r="35" spans="1:7">
      <c r="A35" s="259" t="s">
        <v>321</v>
      </c>
      <c r="D35" s="252"/>
      <c r="E35" s="300"/>
    </row>
    <row r="36" spans="1:7">
      <c r="D36" s="252"/>
      <c r="E36" s="300"/>
    </row>
    <row r="37" spans="1:7" ht="25.5">
      <c r="A37" s="281" t="s">
        <v>339</v>
      </c>
      <c r="D37" s="252"/>
      <c r="E37" s="300"/>
    </row>
    <row r="38" spans="1:7" ht="38.25">
      <c r="A38" s="281" t="s">
        <v>352</v>
      </c>
      <c r="D38" s="252"/>
      <c r="E38" s="300"/>
    </row>
    <row r="39" spans="1:7">
      <c r="D39" s="252"/>
      <c r="E39" s="300"/>
    </row>
    <row r="40" spans="1:7">
      <c r="D40" s="252"/>
      <c r="E40" s="300"/>
    </row>
    <row r="41" spans="1:7">
      <c r="A41" s="258" t="s">
        <v>330</v>
      </c>
    </row>
    <row r="42" spans="1:7" ht="13.5" thickBot="1"/>
    <row r="43" spans="1:7" ht="12.75" customHeight="1">
      <c r="A43" s="1747" t="s">
        <v>340</v>
      </c>
      <c r="B43" s="1754" t="s">
        <v>327</v>
      </c>
      <c r="C43" s="1755"/>
      <c r="D43" s="1756" t="s">
        <v>328</v>
      </c>
      <c r="E43" s="1757"/>
    </row>
    <row r="44" spans="1:7" ht="21.75" customHeight="1">
      <c r="A44" s="1764"/>
      <c r="B44" s="1750" t="s">
        <v>367</v>
      </c>
      <c r="C44" s="1751"/>
      <c r="D44" s="1758" t="s">
        <v>202</v>
      </c>
      <c r="E44" s="1759"/>
    </row>
    <row r="45" spans="1:7" ht="13.5" thickBot="1">
      <c r="A45" s="1749"/>
      <c r="B45" s="317">
        <v>2020</v>
      </c>
      <c r="C45" s="323">
        <v>2021</v>
      </c>
      <c r="D45" s="319">
        <v>2020</v>
      </c>
      <c r="E45" s="318">
        <v>2021</v>
      </c>
    </row>
    <row r="46" spans="1:7">
      <c r="A46" s="254" t="s">
        <v>324</v>
      </c>
      <c r="B46" s="335"/>
      <c r="C46" s="328"/>
      <c r="D46">
        <v>9.5E-4</v>
      </c>
      <c r="E46" s="1183">
        <v>9.5E-4</v>
      </c>
      <c r="F46" s="261"/>
    </row>
    <row r="47" spans="1:7">
      <c r="A47" s="255" t="s">
        <v>323</v>
      </c>
      <c r="B47" s="304">
        <v>12.488899999999999</v>
      </c>
      <c r="C47" s="1181">
        <v>12.4923</v>
      </c>
      <c r="D47" s="332"/>
      <c r="E47" s="308"/>
      <c r="F47" s="261"/>
      <c r="G47" s="261"/>
    </row>
    <row r="48" spans="1:7">
      <c r="A48" s="256" t="s">
        <v>325</v>
      </c>
      <c r="B48" s="312">
        <v>201.97559999999999</v>
      </c>
      <c r="C48" s="597">
        <v>206.8861</v>
      </c>
      <c r="D48" s="333"/>
      <c r="E48" s="309"/>
      <c r="F48" s="261"/>
      <c r="G48" s="261"/>
    </row>
    <row r="49" spans="1:9" ht="13.5" thickBot="1">
      <c r="A49" s="257" t="s">
        <v>326</v>
      </c>
      <c r="B49" s="313">
        <v>920.16079999999999</v>
      </c>
      <c r="C49" s="597">
        <v>1014.4213999999999</v>
      </c>
      <c r="D49" s="334"/>
      <c r="E49" s="310"/>
      <c r="F49" s="261"/>
      <c r="G49" s="261"/>
    </row>
    <row r="52" spans="1:9">
      <c r="A52" s="258" t="s">
        <v>331</v>
      </c>
    </row>
    <row r="53" spans="1:9" ht="13.5" thickBot="1"/>
    <row r="54" spans="1:9" ht="15.75">
      <c r="A54" s="1747" t="s">
        <v>341</v>
      </c>
      <c r="B54" s="1754" t="s">
        <v>336</v>
      </c>
      <c r="C54" s="1755"/>
      <c r="D54" s="1756" t="s">
        <v>333</v>
      </c>
      <c r="E54" s="1757"/>
    </row>
    <row r="55" spans="1:9" ht="12.75" customHeight="1">
      <c r="A55" s="1764"/>
      <c r="B55" s="1750" t="s">
        <v>367</v>
      </c>
      <c r="C55" s="1751"/>
      <c r="D55" s="1752" t="s">
        <v>202</v>
      </c>
      <c r="E55" s="1753"/>
    </row>
    <row r="56" spans="1:9" ht="13.5" thickBot="1">
      <c r="A56" s="1749"/>
      <c r="B56" s="317">
        <v>2020</v>
      </c>
      <c r="C56" s="326">
        <v>2021</v>
      </c>
      <c r="D56" s="319">
        <v>2020</v>
      </c>
      <c r="E56" s="320">
        <v>2021</v>
      </c>
    </row>
    <row r="57" spans="1:9">
      <c r="A57" s="254" t="s">
        <v>324</v>
      </c>
      <c r="B57" s="331"/>
      <c r="C57" s="327"/>
      <c r="D57" s="298">
        <v>4.2999999999999999E-4</v>
      </c>
      <c r="E57" s="1181">
        <v>4.4000000000000002E-4</v>
      </c>
      <c r="F57" s="261"/>
      <c r="G57" s="261"/>
    </row>
    <row r="58" spans="1:9">
      <c r="A58" s="255" t="s">
        <v>323</v>
      </c>
      <c r="B58" s="304">
        <v>5.7140000000000004</v>
      </c>
      <c r="C58" s="1181">
        <v>5.8178999999999998</v>
      </c>
      <c r="D58" s="336"/>
      <c r="E58" s="262"/>
      <c r="F58" s="261"/>
      <c r="G58" s="261"/>
    </row>
    <row r="59" spans="1:9">
      <c r="A59" s="256" t="s">
        <v>325</v>
      </c>
      <c r="B59" s="312">
        <v>32.685699999999997</v>
      </c>
      <c r="C59" s="1182">
        <v>32.167700000000004</v>
      </c>
      <c r="D59" s="336"/>
      <c r="E59" s="262"/>
      <c r="F59" s="261"/>
      <c r="G59" s="261"/>
    </row>
    <row r="60" spans="1:9" ht="13.5" thickBot="1">
      <c r="A60" s="257" t="s">
        <v>326</v>
      </c>
      <c r="B60" s="313">
        <v>34.612299999999998</v>
      </c>
      <c r="C60" s="1182">
        <v>34.026299999999999</v>
      </c>
      <c r="D60" s="336"/>
      <c r="E60" s="262"/>
      <c r="F60" s="261"/>
      <c r="G60" s="261"/>
    </row>
    <row r="63" spans="1:9">
      <c r="A63" s="258" t="s">
        <v>332</v>
      </c>
      <c r="I63" s="963"/>
    </row>
    <row r="64" spans="1:9" ht="13.5" thickBot="1"/>
    <row r="65" spans="1:7" ht="15.75">
      <c r="A65" s="1747" t="s">
        <v>342</v>
      </c>
      <c r="B65" s="1754" t="s">
        <v>337</v>
      </c>
      <c r="C65" s="1755"/>
      <c r="D65" s="1756" t="s">
        <v>338</v>
      </c>
      <c r="E65" s="1757"/>
    </row>
    <row r="66" spans="1:7" ht="12.75" customHeight="1">
      <c r="A66" s="1748"/>
      <c r="B66" s="1750" t="s">
        <v>367</v>
      </c>
      <c r="C66" s="1751"/>
      <c r="D66" s="1758" t="s">
        <v>202</v>
      </c>
      <c r="E66" s="1759"/>
    </row>
    <row r="67" spans="1:7" ht="13.5" thickBot="1">
      <c r="A67" s="1749"/>
      <c r="B67" s="315">
        <v>2020</v>
      </c>
      <c r="C67" s="323">
        <v>2021</v>
      </c>
      <c r="D67" s="337">
        <v>2020</v>
      </c>
      <c r="E67" s="316">
        <v>2021</v>
      </c>
    </row>
    <row r="68" spans="1:7">
      <c r="A68" s="254" t="s">
        <v>324</v>
      </c>
      <c r="B68" s="338"/>
      <c r="C68" s="324"/>
      <c r="D68" s="261">
        <v>1.3999999999999999E-4</v>
      </c>
      <c r="E68" s="1183">
        <v>1.4E-2</v>
      </c>
      <c r="F68" s="261"/>
      <c r="G68" s="261"/>
    </row>
    <row r="69" spans="1:7">
      <c r="A69" s="255" t="s">
        <v>323</v>
      </c>
      <c r="B69" s="304">
        <v>1.9048</v>
      </c>
      <c r="C69" s="1181">
        <v>1.9254</v>
      </c>
      <c r="D69" s="340"/>
      <c r="E69" s="262"/>
      <c r="F69" s="261"/>
      <c r="G69" s="261"/>
    </row>
    <row r="70" spans="1:7">
      <c r="A70" s="256" t="s">
        <v>325</v>
      </c>
      <c r="B70" s="331"/>
      <c r="C70" s="324"/>
      <c r="D70" s="340"/>
      <c r="E70" s="262"/>
      <c r="F70" s="261"/>
      <c r="G70" s="261"/>
    </row>
    <row r="71" spans="1:7" ht="13.5" thickBot="1">
      <c r="A71" s="257" t="s">
        <v>326</v>
      </c>
      <c r="B71" s="339"/>
      <c r="C71" s="325"/>
      <c r="D71" s="341"/>
      <c r="E71" s="321"/>
      <c r="F71" s="261"/>
      <c r="G71" s="261"/>
    </row>
  </sheetData>
  <mergeCells count="25">
    <mergeCell ref="B11:C11"/>
    <mergeCell ref="D11:E11"/>
    <mergeCell ref="B12:C12"/>
    <mergeCell ref="D12:E12"/>
    <mergeCell ref="A54:A56"/>
    <mergeCell ref="A43:A45"/>
    <mergeCell ref="A25:A27"/>
    <mergeCell ref="A11:A13"/>
    <mergeCell ref="B26:C26"/>
    <mergeCell ref="D26:E26"/>
    <mergeCell ref="B25:C25"/>
    <mergeCell ref="D25:E25"/>
    <mergeCell ref="B44:C44"/>
    <mergeCell ref="D44:E44"/>
    <mergeCell ref="B43:C43"/>
    <mergeCell ref="D43:E43"/>
    <mergeCell ref="A65:A67"/>
    <mergeCell ref="B55:C55"/>
    <mergeCell ref="D55:E55"/>
    <mergeCell ref="B54:C54"/>
    <mergeCell ref="D54:E54"/>
    <mergeCell ref="B66:C66"/>
    <mergeCell ref="D66:E66"/>
    <mergeCell ref="B65:C65"/>
    <mergeCell ref="D65:E65"/>
  </mergeCells>
  <pageMargins left="0.7" right="0.7" top="0.78740157499999996" bottom="0.78740157499999996" header="0.3" footer="0.3"/>
  <pageSetup paperSize="9" scale="34"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rgb="FFFFC000"/>
    <pageSetUpPr fitToPage="1"/>
  </sheetPr>
  <dimension ref="A1:T36"/>
  <sheetViews>
    <sheetView zoomScaleNormal="100" workbookViewId="0">
      <selection activeCell="C35" sqref="C35"/>
    </sheetView>
  </sheetViews>
  <sheetFormatPr baseColWidth="10" defaultColWidth="11.42578125" defaultRowHeight="12.75"/>
  <cols>
    <col min="2" max="2" width="38.85546875" bestFit="1" customWidth="1"/>
    <col min="3" max="3" width="20.42578125" customWidth="1"/>
    <col min="4" max="4" width="19.5703125" customWidth="1"/>
    <col min="5" max="5" width="21.5703125" customWidth="1"/>
    <col min="19" max="19" width="21.28515625" bestFit="1" customWidth="1"/>
  </cols>
  <sheetData>
    <row r="1" spans="1:20" ht="15.75">
      <c r="A1" s="236" t="s">
        <v>306</v>
      </c>
      <c r="B1" s="236"/>
    </row>
    <row r="2" spans="1:20">
      <c r="A2" s="237" t="s">
        <v>639</v>
      </c>
      <c r="B2" s="237"/>
      <c r="C2" s="237"/>
      <c r="D2" s="237"/>
      <c r="E2" s="237"/>
      <c r="F2" s="237"/>
    </row>
    <row r="3" spans="1:20">
      <c r="A3" s="49"/>
    </row>
    <row r="4" spans="1:20">
      <c r="C4" s="1781" t="s">
        <v>305</v>
      </c>
      <c r="D4" s="1781"/>
      <c r="E4" s="1781"/>
      <c r="F4" s="1781"/>
      <c r="G4" s="1781"/>
      <c r="H4" s="1781"/>
      <c r="I4" s="1781"/>
      <c r="J4" s="1781"/>
      <c r="K4" s="1781"/>
      <c r="L4" s="1781"/>
      <c r="M4" s="1781"/>
      <c r="O4" s="1195"/>
      <c r="P4" s="1195"/>
      <c r="Q4" s="1195"/>
      <c r="R4" s="1194" t="s">
        <v>638</v>
      </c>
      <c r="S4" s="1195"/>
      <c r="T4" s="1195"/>
    </row>
    <row r="5" spans="1:20" s="14" customFormat="1">
      <c r="A5" s="13" t="s">
        <v>91</v>
      </c>
      <c r="B5" s="13" t="s">
        <v>92</v>
      </c>
      <c r="C5" s="13" t="s">
        <v>88</v>
      </c>
      <c r="D5" s="13" t="s">
        <v>89</v>
      </c>
      <c r="E5" s="13" t="s">
        <v>90</v>
      </c>
      <c r="F5" s="13" t="s">
        <v>113</v>
      </c>
      <c r="G5" s="17" t="s">
        <v>130</v>
      </c>
      <c r="H5" s="17" t="s">
        <v>131</v>
      </c>
      <c r="I5" s="17" t="s">
        <v>167</v>
      </c>
      <c r="J5" s="17" t="s">
        <v>170</v>
      </c>
      <c r="K5" s="17" t="s">
        <v>193</v>
      </c>
      <c r="L5" s="17" t="s">
        <v>231</v>
      </c>
      <c r="M5" s="17" t="s">
        <v>304</v>
      </c>
      <c r="N5" s="17" t="s">
        <v>409</v>
      </c>
      <c r="O5" s="17" t="s">
        <v>410</v>
      </c>
      <c r="P5" s="17" t="s">
        <v>532</v>
      </c>
      <c r="Q5" s="235" t="s">
        <v>616</v>
      </c>
      <c r="S5" s="1193" t="s">
        <v>641</v>
      </c>
    </row>
    <row r="6" spans="1:20">
      <c r="A6" s="12" t="s">
        <v>93</v>
      </c>
      <c r="B6" s="12" t="s">
        <v>94</v>
      </c>
      <c r="C6" s="12">
        <v>0</v>
      </c>
      <c r="D6" s="12">
        <v>0</v>
      </c>
      <c r="E6" s="12">
        <v>0</v>
      </c>
      <c r="F6" s="12">
        <v>0</v>
      </c>
      <c r="G6" s="18">
        <v>0</v>
      </c>
      <c r="H6" s="18">
        <v>0</v>
      </c>
      <c r="I6" s="18">
        <v>0</v>
      </c>
      <c r="J6" s="18">
        <v>0</v>
      </c>
      <c r="K6" s="18">
        <v>0</v>
      </c>
      <c r="L6" s="18">
        <v>0</v>
      </c>
      <c r="M6" s="18">
        <v>0</v>
      </c>
      <c r="N6" s="18">
        <v>0</v>
      </c>
      <c r="O6" s="18">
        <v>0</v>
      </c>
      <c r="P6" s="18">
        <v>0</v>
      </c>
      <c r="Q6" s="18">
        <v>0</v>
      </c>
      <c r="R6" s="1767" t="s">
        <v>609</v>
      </c>
      <c r="S6" s="1273">
        <v>0</v>
      </c>
    </row>
    <row r="7" spans="1:20">
      <c r="A7" s="12" t="s">
        <v>95</v>
      </c>
      <c r="B7" s="12" t="s">
        <v>96</v>
      </c>
      <c r="C7" s="12">
        <v>60</v>
      </c>
      <c r="D7" s="12">
        <v>58</v>
      </c>
      <c r="E7" s="12">
        <v>56</v>
      </c>
      <c r="F7" s="12">
        <v>56</v>
      </c>
      <c r="G7" s="18">
        <v>63</v>
      </c>
      <c r="H7" s="18">
        <v>71</v>
      </c>
      <c r="I7" s="18">
        <v>72</v>
      </c>
      <c r="J7" s="18">
        <v>71</v>
      </c>
      <c r="K7" s="18">
        <v>80</v>
      </c>
      <c r="L7" s="18">
        <v>112</v>
      </c>
      <c r="M7" s="18">
        <v>125</v>
      </c>
      <c r="N7" s="18">
        <v>132</v>
      </c>
      <c r="O7" s="18">
        <v>125</v>
      </c>
      <c r="P7" s="18">
        <v>128</v>
      </c>
      <c r="Q7" s="18">
        <v>128</v>
      </c>
      <c r="R7" s="1767"/>
      <c r="S7" s="1273">
        <v>110.4</v>
      </c>
    </row>
    <row r="8" spans="1:20">
      <c r="A8" s="12" t="s">
        <v>97</v>
      </c>
      <c r="B8" s="12" t="s">
        <v>98</v>
      </c>
      <c r="C8" s="12">
        <v>78</v>
      </c>
      <c r="D8" s="12">
        <v>75</v>
      </c>
      <c r="E8" s="12">
        <v>72</v>
      </c>
      <c r="F8" s="12">
        <v>72</v>
      </c>
      <c r="G8" s="18">
        <v>81</v>
      </c>
      <c r="H8" s="18">
        <v>91</v>
      </c>
      <c r="I8" s="18">
        <v>92</v>
      </c>
      <c r="J8" s="18">
        <v>90</v>
      </c>
      <c r="K8" s="18">
        <v>93</v>
      </c>
      <c r="L8" s="18">
        <v>137</v>
      </c>
      <c r="M8" s="18">
        <v>153</v>
      </c>
      <c r="N8" s="18">
        <v>161</v>
      </c>
      <c r="O8" s="18">
        <v>148</v>
      </c>
      <c r="P8" s="18">
        <v>151</v>
      </c>
      <c r="Q8" s="18">
        <v>151</v>
      </c>
      <c r="R8" s="1767"/>
      <c r="S8" s="1273">
        <v>134.32</v>
      </c>
    </row>
    <row r="9" spans="1:20">
      <c r="A9" s="12" t="s">
        <v>99</v>
      </c>
      <c r="B9" s="12" t="s">
        <v>100</v>
      </c>
      <c r="C9" s="12">
        <v>135</v>
      </c>
      <c r="D9" s="12">
        <v>130</v>
      </c>
      <c r="E9" s="12">
        <v>124</v>
      </c>
      <c r="F9" s="12">
        <v>124</v>
      </c>
      <c r="G9" s="18">
        <v>139</v>
      </c>
      <c r="H9" s="18">
        <v>155</v>
      </c>
      <c r="I9" s="18">
        <v>156</v>
      </c>
      <c r="J9" s="18">
        <v>153</v>
      </c>
      <c r="K9" s="18">
        <v>153</v>
      </c>
      <c r="L9" s="18">
        <v>165</v>
      </c>
      <c r="M9" s="18">
        <v>184</v>
      </c>
      <c r="N9" s="18">
        <v>194</v>
      </c>
      <c r="O9" s="18">
        <v>173</v>
      </c>
      <c r="P9" s="18">
        <v>177</v>
      </c>
      <c r="Q9" s="18">
        <v>177</v>
      </c>
      <c r="R9" s="1767"/>
      <c r="S9" s="1273">
        <v>157.32</v>
      </c>
    </row>
    <row r="11" spans="1:20">
      <c r="B11" s="49" t="s">
        <v>604</v>
      </c>
      <c r="F11" s="284" t="s">
        <v>29</v>
      </c>
      <c r="G11" s="49" t="s">
        <v>354</v>
      </c>
    </row>
    <row r="12" spans="1:20">
      <c r="F12" s="285">
        <v>365</v>
      </c>
    </row>
    <row r="15" spans="1:20" ht="15.75">
      <c r="A15" s="236" t="s">
        <v>307</v>
      </c>
      <c r="B15" s="236"/>
    </row>
    <row r="16" spans="1:20">
      <c r="A16" s="237" t="s">
        <v>640</v>
      </c>
      <c r="B16" s="237"/>
      <c r="C16" s="237"/>
      <c r="D16" s="237"/>
    </row>
    <row r="17" spans="1:5">
      <c r="A17" s="49"/>
    </row>
    <row r="18" spans="1:5">
      <c r="C18" s="1782" t="s">
        <v>137</v>
      </c>
      <c r="D18" s="1783"/>
      <c r="E18" s="1784"/>
    </row>
    <row r="19" spans="1:5" s="14" customFormat="1">
      <c r="A19" s="1779" t="s">
        <v>626</v>
      </c>
      <c r="B19" s="1780"/>
      <c r="C19" s="13" t="s">
        <v>132</v>
      </c>
      <c r="D19" s="13" t="s">
        <v>134</v>
      </c>
      <c r="E19" s="13" t="s">
        <v>136</v>
      </c>
    </row>
    <row r="20" spans="1:5" s="14" customFormat="1">
      <c r="A20" s="1768" t="s">
        <v>599</v>
      </c>
      <c r="B20" s="1769"/>
      <c r="C20" s="1785" t="s">
        <v>133</v>
      </c>
      <c r="D20" s="1785" t="s">
        <v>135</v>
      </c>
      <c r="E20" s="1785" t="s">
        <v>308</v>
      </c>
    </row>
    <row r="21" spans="1:5" s="14" customFormat="1">
      <c r="A21" s="1770"/>
      <c r="B21" s="1771"/>
      <c r="C21" s="1786"/>
      <c r="D21" s="1786"/>
      <c r="E21" s="1786"/>
    </row>
    <row r="22" spans="1:5" ht="13.5" customHeight="1">
      <c r="A22" s="1703" t="s">
        <v>600</v>
      </c>
      <c r="B22" s="1772"/>
      <c r="C22" s="1184">
        <v>189</v>
      </c>
      <c r="D22" s="1184">
        <v>311</v>
      </c>
      <c r="E22" s="1184">
        <v>449</v>
      </c>
    </row>
    <row r="23" spans="1:5" ht="13.5" customHeight="1">
      <c r="A23" s="1773" t="s">
        <v>601</v>
      </c>
      <c r="B23" s="1774"/>
      <c r="C23" s="1184">
        <v>229</v>
      </c>
      <c r="D23" s="1184">
        <v>336</v>
      </c>
      <c r="E23" s="1184">
        <v>460</v>
      </c>
    </row>
    <row r="24" spans="1:5" ht="13.5" customHeight="1">
      <c r="A24" s="1773" t="s">
        <v>602</v>
      </c>
      <c r="B24" s="1774"/>
      <c r="C24" s="1184">
        <v>240</v>
      </c>
      <c r="D24" s="1184">
        <v>347</v>
      </c>
      <c r="E24" s="1184">
        <v>475</v>
      </c>
    </row>
    <row r="25" spans="1:5">
      <c r="A25" s="1703" t="s">
        <v>603</v>
      </c>
      <c r="B25" s="1772"/>
      <c r="C25" s="1184">
        <v>442</v>
      </c>
      <c r="D25" s="1184">
        <v>559</v>
      </c>
      <c r="E25" s="1184">
        <v>676</v>
      </c>
    </row>
    <row r="27" spans="1:5" ht="27.75">
      <c r="A27" s="1776" t="s">
        <v>638</v>
      </c>
      <c r="B27" s="1777"/>
      <c r="C27" s="1775" t="s">
        <v>609</v>
      </c>
      <c r="D27" s="1775"/>
      <c r="E27" s="1775"/>
    </row>
    <row r="29" spans="1:5">
      <c r="A29" s="237" t="s">
        <v>640</v>
      </c>
    </row>
    <row r="30" spans="1:5" ht="15.75" customHeight="1">
      <c r="A30" s="1779" t="s">
        <v>641</v>
      </c>
      <c r="B30" s="1780"/>
      <c r="C30" s="13" t="s">
        <v>132</v>
      </c>
      <c r="D30" s="13" t="s">
        <v>134</v>
      </c>
      <c r="E30" s="13" t="s">
        <v>136</v>
      </c>
    </row>
    <row r="31" spans="1:5" ht="31.5" customHeight="1">
      <c r="A31" s="1768" t="s">
        <v>599</v>
      </c>
      <c r="B31" s="1769"/>
      <c r="C31" s="1192" t="s">
        <v>606</v>
      </c>
      <c r="D31" s="1192" t="s">
        <v>607</v>
      </c>
      <c r="E31" s="1192" t="s">
        <v>608</v>
      </c>
    </row>
    <row r="32" spans="1:5" ht="15.75">
      <c r="A32" s="1770"/>
      <c r="B32" s="1771"/>
      <c r="C32" s="1778" t="s">
        <v>605</v>
      </c>
      <c r="D32" s="1778"/>
      <c r="E32" s="1778"/>
    </row>
    <row r="33" spans="1:5" ht="15.75" customHeight="1">
      <c r="A33" s="1703" t="s">
        <v>600</v>
      </c>
      <c r="B33" s="1772"/>
      <c r="C33" s="1184">
        <v>36.799999999999997</v>
      </c>
      <c r="D33" s="1184">
        <v>63.480000000000004</v>
      </c>
      <c r="E33" s="1184">
        <v>91.08</v>
      </c>
    </row>
    <row r="34" spans="1:5">
      <c r="A34" s="1773" t="s">
        <v>601</v>
      </c>
      <c r="B34" s="1774"/>
      <c r="C34" s="1184">
        <v>36.799999999999997</v>
      </c>
      <c r="D34" s="1184">
        <v>63.480000000000004</v>
      </c>
      <c r="E34" s="1184">
        <v>91.08</v>
      </c>
    </row>
    <row r="35" spans="1:5">
      <c r="A35" s="1773" t="s">
        <v>602</v>
      </c>
      <c r="B35" s="1774"/>
      <c r="C35" s="1184">
        <v>36.799999999999997</v>
      </c>
      <c r="D35" s="1184">
        <v>63.480000000000004</v>
      </c>
      <c r="E35" s="1184">
        <v>91.08</v>
      </c>
    </row>
    <row r="36" spans="1:5" ht="15.75" customHeight="1">
      <c r="A36" s="1703" t="s">
        <v>603</v>
      </c>
      <c r="B36" s="1772"/>
      <c r="C36" s="1184">
        <v>36.799999999999997</v>
      </c>
      <c r="D36" s="1184">
        <v>63.480000000000004</v>
      </c>
      <c r="E36" s="1184">
        <v>90.16</v>
      </c>
    </row>
  </sheetData>
  <mergeCells count="21">
    <mergeCell ref="C4:M4"/>
    <mergeCell ref="A22:B22"/>
    <mergeCell ref="A25:B25"/>
    <mergeCell ref="C18:E18"/>
    <mergeCell ref="A20:B21"/>
    <mergeCell ref="C20:C21"/>
    <mergeCell ref="D20:D21"/>
    <mergeCell ref="E20:E21"/>
    <mergeCell ref="A19:B19"/>
    <mergeCell ref="A23:B23"/>
    <mergeCell ref="A24:B24"/>
    <mergeCell ref="R6:R9"/>
    <mergeCell ref="A31:B32"/>
    <mergeCell ref="A33:B33"/>
    <mergeCell ref="A36:B36"/>
    <mergeCell ref="A34:B34"/>
    <mergeCell ref="A35:B35"/>
    <mergeCell ref="C27:E27"/>
    <mergeCell ref="A27:B27"/>
    <mergeCell ref="C32:E32"/>
    <mergeCell ref="A30:B30"/>
  </mergeCells>
  <phoneticPr fontId="8" type="noConversion"/>
  <pageMargins left="0.78740157480314965" right="0.78740157480314965" top="0.98425196850393704" bottom="0.98425196850393704" header="0.51181102362204722" footer="0.51181102362204722"/>
  <pageSetup scale="72"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FFC000"/>
  </sheetPr>
  <dimension ref="A2:H2"/>
  <sheetViews>
    <sheetView workbookViewId="0">
      <selection activeCell="L36" sqref="L36"/>
    </sheetView>
  </sheetViews>
  <sheetFormatPr baseColWidth="10" defaultColWidth="11.42578125" defaultRowHeight="12.75"/>
  <cols>
    <col min="6" max="6" width="12.42578125" customWidth="1"/>
  </cols>
  <sheetData>
    <row r="2" spans="1:8">
      <c r="A2" s="54" t="s">
        <v>411</v>
      </c>
      <c r="B2" s="54"/>
      <c r="C2" s="54"/>
      <c r="G2" s="55" t="s">
        <v>228</v>
      </c>
      <c r="H2" s="49" t="s">
        <v>546</v>
      </c>
    </row>
  </sheetData>
  <hyperlinks>
    <hyperlink ref="G2" r:id="rId1" xr:uid="{00000000-0004-0000-0A00-000000000000}"/>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C000"/>
    <pageSetUpPr fitToPage="1"/>
  </sheetPr>
  <dimension ref="A1:DS102"/>
  <sheetViews>
    <sheetView zoomScale="115" zoomScaleNormal="115" zoomScaleSheetLayoutView="75" workbookViewId="0">
      <pane xSplit="8" topLeftCell="I1" activePane="topRight" state="frozen"/>
      <selection activeCell="A10" sqref="A10"/>
      <selection pane="topRight" activeCell="P9" sqref="P9:R9"/>
    </sheetView>
  </sheetViews>
  <sheetFormatPr baseColWidth="10" defaultColWidth="9.140625" defaultRowHeight="12.75"/>
  <cols>
    <col min="1" max="1" width="14.28515625" style="67" bestFit="1" customWidth="1"/>
    <col min="2" max="2" width="8.7109375" style="67" customWidth="1"/>
    <col min="3" max="3" width="9.28515625" style="67" customWidth="1"/>
    <col min="4" max="4" width="6" style="67" customWidth="1"/>
    <col min="5" max="5" width="23.5703125" style="67" bestFit="1" customWidth="1"/>
    <col min="6" max="6" width="11" style="67" customWidth="1"/>
    <col min="7" max="7" width="8.7109375" style="67" bestFit="1" customWidth="1"/>
    <col min="8" max="8" width="14.42578125" style="67" customWidth="1"/>
    <col min="9" max="9" width="11.28515625" style="67" customWidth="1"/>
    <col min="10" max="10" width="11.140625" style="67" customWidth="1"/>
    <col min="11" max="11" width="9.7109375" style="67" customWidth="1"/>
    <col min="12" max="12" width="8.85546875" style="67" bestFit="1" customWidth="1"/>
    <col min="13" max="13" width="9" style="67" bestFit="1" customWidth="1"/>
    <col min="14" max="14" width="9.42578125" style="67" customWidth="1"/>
    <col min="15" max="15" width="10.28515625" style="67" bestFit="1" customWidth="1"/>
    <col min="16" max="16" width="9.140625" style="67" bestFit="1" customWidth="1"/>
    <col min="17" max="20" width="8.42578125" style="67" customWidth="1"/>
    <col min="21" max="21" width="8.42578125" style="75" customWidth="1"/>
    <col min="22" max="22" width="9" style="67" bestFit="1" customWidth="1"/>
    <col min="23" max="23" width="9.28515625" style="67" bestFit="1" customWidth="1"/>
    <col min="24" max="24" width="10.42578125" style="75" bestFit="1" customWidth="1"/>
    <col min="25" max="25" width="9.42578125" style="67" bestFit="1" customWidth="1"/>
    <col min="26" max="26" width="9.5703125" style="67" bestFit="1" customWidth="1"/>
    <col min="27" max="27" width="10.7109375" style="75" bestFit="1" customWidth="1"/>
    <col min="28" max="29" width="7.42578125" style="67" bestFit="1" customWidth="1"/>
    <col min="30" max="30" width="7.42578125" style="75" bestFit="1" customWidth="1"/>
    <col min="31" max="32" width="7.42578125" style="67" bestFit="1" customWidth="1"/>
    <col min="33" max="33" width="7.42578125" style="75" bestFit="1" customWidth="1"/>
    <col min="34" max="34" width="9" style="67" bestFit="1" customWidth="1"/>
    <col min="35" max="35" width="9.28515625" style="67" bestFit="1" customWidth="1"/>
    <col min="36" max="36" width="10.42578125" style="75" bestFit="1" customWidth="1"/>
    <col min="37" max="37" width="9.42578125" style="67" bestFit="1" customWidth="1"/>
    <col min="38" max="38" width="9.5703125" style="67" bestFit="1" customWidth="1"/>
    <col min="39" max="39" width="10.7109375" style="75" bestFit="1" customWidth="1"/>
    <col min="40" max="41" width="7.42578125" style="67" bestFit="1" customWidth="1"/>
    <col min="42" max="42" width="7.42578125" style="75" bestFit="1" customWidth="1"/>
    <col min="43" max="44" width="8" style="67" bestFit="1" customWidth="1"/>
    <col min="45" max="45" width="9.140625" style="75" bestFit="1" customWidth="1"/>
    <col min="46" max="47" width="8" style="67" bestFit="1" customWidth="1"/>
    <col min="48" max="48" width="9.140625" style="67" bestFit="1" customWidth="1"/>
    <col min="49" max="49" width="8.28515625" style="67" bestFit="1" customWidth="1"/>
    <col min="50" max="50" width="9.140625" style="67" customWidth="1"/>
    <col min="51" max="51" width="9.5703125" style="67" customWidth="1"/>
    <col min="52" max="52" width="11.28515625" style="67" bestFit="1" customWidth="1"/>
    <col min="53" max="53" width="10.42578125" style="67" bestFit="1" customWidth="1"/>
    <col min="54" max="54" width="8.85546875" style="67" bestFit="1" customWidth="1"/>
    <col min="55" max="55" width="13.5703125" style="67" bestFit="1" customWidth="1"/>
    <col min="56" max="56" width="14.140625" style="67" bestFit="1" customWidth="1"/>
    <col min="57" max="57" width="8.5703125" style="67" bestFit="1" customWidth="1"/>
    <col min="58" max="59" width="8.28515625" style="67" bestFit="1" customWidth="1"/>
    <col min="60" max="60" width="7.42578125" style="67" bestFit="1" customWidth="1"/>
    <col min="61" max="61" width="8.28515625" style="67" bestFit="1" customWidth="1"/>
    <col min="62" max="62" width="11.140625" style="468" hidden="1" customWidth="1"/>
    <col min="63" max="63" width="10.28515625" style="468" hidden="1" customWidth="1"/>
    <col min="64" max="78" width="9.140625" style="468" hidden="1" customWidth="1"/>
    <col min="79" max="79" width="9.140625" style="67" customWidth="1"/>
    <col min="80" max="80" width="11.7109375" style="67" customWidth="1"/>
    <col min="81" max="89" width="9.28515625" style="67" bestFit="1" customWidth="1"/>
    <col min="90" max="90" width="11.28515625" style="67" customWidth="1"/>
    <col min="91" max="91" width="10.7109375" style="67" bestFit="1" customWidth="1"/>
    <col min="92" max="92" width="11.140625" style="67" customWidth="1"/>
    <col min="93" max="93" width="11" style="67" customWidth="1"/>
    <col min="94" max="94" width="13.28515625" style="67" customWidth="1"/>
    <col min="95" max="95" width="10.42578125" style="67" customWidth="1"/>
    <col min="96" max="96" width="9.140625" style="67"/>
    <col min="97" max="97" width="9.7109375" style="67" customWidth="1"/>
    <col min="98" max="100" width="10.85546875" style="67" customWidth="1"/>
    <col min="101" max="103" width="13.85546875" style="67" customWidth="1"/>
    <col min="104" max="16384" width="9.140625" style="67"/>
  </cols>
  <sheetData>
    <row r="1" spans="1:123" ht="23.25">
      <c r="A1" s="1516" t="s">
        <v>0</v>
      </c>
      <c r="B1" s="1516"/>
      <c r="C1" s="1516"/>
      <c r="D1" s="1516"/>
      <c r="E1" s="1516"/>
      <c r="F1" s="1516"/>
      <c r="G1" s="1516"/>
      <c r="H1" s="1516"/>
      <c r="I1" s="1516"/>
      <c r="J1" s="1516"/>
      <c r="K1" s="1516"/>
      <c r="L1" s="1516"/>
      <c r="M1" s="1516"/>
      <c r="N1" s="1516"/>
      <c r="O1" s="1516"/>
      <c r="P1" s="1516"/>
      <c r="Q1" s="1516"/>
      <c r="R1" s="1516"/>
      <c r="S1" s="1516"/>
      <c r="T1" s="1516"/>
      <c r="U1" s="1516"/>
      <c r="V1" s="1516"/>
      <c r="W1" s="1516"/>
      <c r="X1" s="1516"/>
      <c r="Y1" s="1516"/>
      <c r="Z1" s="1516"/>
      <c r="AA1" s="1516"/>
      <c r="AB1" s="1516"/>
      <c r="AC1" s="1516"/>
      <c r="AD1" s="1516"/>
      <c r="AE1" s="1516"/>
      <c r="AF1" s="1516"/>
      <c r="AG1" s="1516"/>
      <c r="AH1" s="1516"/>
      <c r="AI1" s="1516"/>
      <c r="AJ1" s="1516"/>
      <c r="AK1" s="1516"/>
      <c r="AL1" s="1516"/>
      <c r="AM1" s="1516"/>
      <c r="AN1" s="1516"/>
      <c r="AO1" s="1516"/>
      <c r="AP1" s="1516"/>
      <c r="AQ1" s="1516"/>
      <c r="AR1" s="1516"/>
      <c r="AS1" s="1516"/>
      <c r="AT1" s="1516"/>
      <c r="AU1" s="1516"/>
      <c r="AV1" s="1516"/>
      <c r="AW1" s="1516"/>
      <c r="AX1" s="1516"/>
      <c r="AY1" s="1516"/>
      <c r="AZ1" s="1516"/>
      <c r="BA1" s="1516"/>
      <c r="BB1" s="1516"/>
      <c r="BC1" s="1516"/>
      <c r="BD1" s="1516"/>
      <c r="BE1" s="1516"/>
      <c r="BF1" s="1516"/>
      <c r="BG1" s="1516"/>
      <c r="BH1" s="66"/>
      <c r="BI1" s="66"/>
      <c r="BJ1" s="467"/>
      <c r="BK1" s="467"/>
    </row>
    <row r="2" spans="1:123" ht="23.25">
      <c r="A2" s="68"/>
      <c r="B2" s="1516"/>
      <c r="C2" s="1516"/>
      <c r="D2" s="1516"/>
      <c r="E2" s="1516"/>
      <c r="F2" s="1038"/>
      <c r="G2" s="68"/>
      <c r="H2" s="68"/>
      <c r="I2" s="68"/>
      <c r="J2" s="68"/>
      <c r="K2" s="68"/>
      <c r="L2" s="68"/>
      <c r="M2" s="68"/>
      <c r="N2" s="68"/>
      <c r="O2" s="68"/>
      <c r="P2" s="68"/>
      <c r="Q2" s="68"/>
      <c r="R2" s="68"/>
      <c r="S2" s="68"/>
      <c r="T2" s="68"/>
      <c r="U2" s="69"/>
      <c r="V2" s="68"/>
      <c r="W2" s="68"/>
      <c r="X2" s="69"/>
      <c r="Y2" s="68"/>
      <c r="Z2" s="68"/>
      <c r="AA2" s="69"/>
      <c r="AB2" s="68"/>
      <c r="AC2" s="68"/>
      <c r="AD2" s="69"/>
      <c r="AE2" s="68"/>
      <c r="AF2" s="68"/>
      <c r="AG2" s="69"/>
      <c r="AH2" s="68"/>
      <c r="AI2" s="68"/>
      <c r="AJ2" s="69"/>
      <c r="AK2" s="68"/>
      <c r="AL2" s="68"/>
      <c r="AM2" s="69"/>
      <c r="AN2" s="68"/>
      <c r="AO2" s="68"/>
      <c r="AP2" s="69"/>
      <c r="AQ2" s="68"/>
      <c r="AR2" s="68"/>
      <c r="AS2" s="69"/>
      <c r="AT2" s="68"/>
      <c r="AU2" s="68"/>
      <c r="AV2" s="68"/>
      <c r="AW2" s="68"/>
      <c r="AX2" s="68"/>
      <c r="AY2" s="68"/>
      <c r="AZ2" s="1516"/>
      <c r="BA2" s="1516"/>
      <c r="BB2" s="1516"/>
      <c r="BC2" s="1516"/>
      <c r="BD2" s="68"/>
      <c r="BE2" s="68"/>
      <c r="BF2" s="68"/>
      <c r="BG2" s="68"/>
    </row>
    <row r="3" spans="1:123" ht="23.25">
      <c r="A3" s="1516" t="s">
        <v>1</v>
      </c>
      <c r="B3" s="1516"/>
      <c r="C3" s="1516"/>
      <c r="D3" s="1516"/>
      <c r="E3" s="1516"/>
      <c r="F3" s="1516"/>
      <c r="G3" s="1516"/>
      <c r="H3" s="1516"/>
      <c r="I3" s="1516"/>
      <c r="J3" s="1516"/>
      <c r="K3" s="1516"/>
      <c r="L3" s="1516"/>
      <c r="M3" s="1516"/>
      <c r="N3" s="1516"/>
      <c r="O3" s="1516"/>
      <c r="P3" s="1516"/>
      <c r="Q3" s="1516"/>
      <c r="R3" s="1516"/>
      <c r="S3" s="1516"/>
      <c r="T3" s="1516"/>
      <c r="U3" s="1516"/>
      <c r="V3" s="1516"/>
      <c r="W3" s="1516"/>
      <c r="X3" s="1516"/>
      <c r="Y3" s="1516"/>
      <c r="Z3" s="1516"/>
      <c r="AA3" s="1516"/>
      <c r="AB3" s="1516"/>
      <c r="AC3" s="1516"/>
      <c r="AD3" s="1516"/>
      <c r="AE3" s="1516"/>
      <c r="AF3" s="1516"/>
      <c r="AG3" s="1516"/>
      <c r="AH3" s="1516"/>
      <c r="AI3" s="1516"/>
      <c r="AJ3" s="1516"/>
      <c r="AK3" s="1516"/>
      <c r="AL3" s="1516"/>
      <c r="AM3" s="1516"/>
      <c r="AN3" s="1516"/>
      <c r="AO3" s="1516"/>
      <c r="AP3" s="1516"/>
      <c r="AQ3" s="1516"/>
      <c r="AR3" s="1516"/>
      <c r="AS3" s="1516"/>
      <c r="AT3" s="1516"/>
      <c r="AU3" s="1516"/>
      <c r="AV3" s="1516"/>
      <c r="AW3" s="1516"/>
      <c r="AX3" s="1516"/>
      <c r="AY3" s="1516"/>
      <c r="AZ3" s="1516"/>
      <c r="BA3" s="1516"/>
      <c r="BB3" s="1516"/>
      <c r="BC3" s="1516"/>
      <c r="BD3" s="1516"/>
      <c r="BE3" s="1516"/>
      <c r="BF3" s="1516"/>
      <c r="BG3" s="1516"/>
      <c r="BH3" s="66"/>
      <c r="BI3" s="66"/>
      <c r="BJ3" s="467"/>
      <c r="BK3" s="467"/>
    </row>
    <row r="4" spans="1:123" ht="23.25">
      <c r="A4" s="70"/>
      <c r="B4" s="68"/>
      <c r="C4" s="70"/>
      <c r="D4" s="68"/>
      <c r="E4" s="68"/>
      <c r="F4" s="68"/>
      <c r="G4" s="68"/>
      <c r="H4" s="68"/>
      <c r="I4" s="68"/>
      <c r="J4" s="68"/>
      <c r="K4" s="68"/>
      <c r="L4" s="68"/>
      <c r="M4" s="68"/>
      <c r="N4" s="68"/>
      <c r="O4" s="68"/>
      <c r="R4" s="71"/>
      <c r="S4" s="71"/>
      <c r="T4" s="68"/>
      <c r="U4" s="69"/>
      <c r="V4" s="68"/>
      <c r="W4" s="68"/>
      <c r="X4" s="69"/>
      <c r="Y4" s="68"/>
      <c r="Z4" s="68"/>
      <c r="AA4" s="69"/>
      <c r="AB4" s="68"/>
      <c r="AC4" s="68"/>
      <c r="AD4" s="69"/>
      <c r="AE4" s="68"/>
      <c r="AF4" s="68"/>
      <c r="AG4" s="69"/>
      <c r="AH4" s="68"/>
      <c r="AI4" s="68"/>
      <c r="AJ4" s="72"/>
      <c r="AK4" s="68"/>
      <c r="AL4" s="68"/>
      <c r="AM4" s="69"/>
      <c r="AN4" s="68"/>
      <c r="AO4" s="68"/>
      <c r="AP4" s="69"/>
      <c r="AQ4" s="68"/>
      <c r="AR4" s="68"/>
      <c r="AS4" s="69"/>
      <c r="AT4" s="68"/>
      <c r="AU4" s="68"/>
      <c r="AV4" s="68"/>
      <c r="AW4" s="68"/>
      <c r="AX4" s="68"/>
      <c r="AY4" s="68"/>
      <c r="AZ4" s="68"/>
      <c r="BA4" s="70"/>
      <c r="BB4" s="68"/>
      <c r="BC4" s="68"/>
      <c r="BD4" s="68"/>
      <c r="BE4" s="68"/>
      <c r="BF4" s="68"/>
      <c r="BG4" s="68"/>
      <c r="BH4" s="73"/>
      <c r="BI4" s="73"/>
      <c r="BJ4" s="469"/>
      <c r="BK4" s="469"/>
    </row>
    <row r="5" spans="1:123" ht="20.25">
      <c r="A5" s="1527" t="str">
        <f>'HH-Tarife 3.Trimester 2022'!A5:AF5</f>
        <v>Zeitraum: 3. Trimester 2022  (01.07. -  30.09.22)</v>
      </c>
      <c r="B5" s="1527"/>
      <c r="C5" s="1527"/>
      <c r="D5" s="1527"/>
      <c r="E5" s="1527"/>
      <c r="F5" s="1527"/>
      <c r="G5" s="1527"/>
      <c r="H5" s="1527"/>
      <c r="I5" s="1527"/>
      <c r="J5" s="1527"/>
      <c r="K5" s="1527"/>
      <c r="L5" s="1527"/>
      <c r="M5" s="1527"/>
      <c r="N5" s="1527"/>
      <c r="O5" s="1527"/>
      <c r="P5" s="1527"/>
      <c r="Q5" s="1527"/>
      <c r="R5" s="1527"/>
      <c r="S5" s="1527"/>
      <c r="T5" s="1527"/>
      <c r="U5" s="1527"/>
      <c r="V5" s="1527"/>
      <c r="W5" s="1527"/>
      <c r="X5" s="1527"/>
      <c r="Y5" s="1527"/>
      <c r="Z5" s="1527"/>
      <c r="AA5" s="1527"/>
      <c r="AB5" s="1527"/>
      <c r="AC5" s="1527"/>
      <c r="AD5" s="1527"/>
      <c r="AE5" s="1527"/>
      <c r="AF5" s="1527"/>
      <c r="AG5" s="1527"/>
      <c r="AH5" s="1527"/>
      <c r="AI5" s="1527"/>
      <c r="AJ5" s="1527"/>
      <c r="AK5" s="1527"/>
      <c r="AL5" s="1527"/>
      <c r="AM5" s="1527"/>
      <c r="AN5" s="1527"/>
      <c r="AO5" s="1527"/>
      <c r="AP5" s="1527"/>
      <c r="AQ5" s="1527"/>
      <c r="AR5" s="1527"/>
      <c r="AS5" s="1527"/>
      <c r="AT5" s="1527"/>
      <c r="AU5" s="1527"/>
      <c r="AV5" s="1527"/>
      <c r="AW5" s="1527"/>
      <c r="AX5" s="1527"/>
      <c r="AY5" s="1527"/>
      <c r="AZ5" s="1527"/>
      <c r="BA5" s="1527"/>
      <c r="BB5" s="1527"/>
      <c r="BC5" s="1527"/>
      <c r="BD5" s="1527"/>
      <c r="BE5" s="1527"/>
      <c r="BF5" s="1527"/>
      <c r="BG5" s="1527"/>
      <c r="BH5" s="74"/>
      <c r="BI5" s="74"/>
      <c r="BJ5" s="470"/>
      <c r="BK5" s="470"/>
    </row>
    <row r="6" spans="1:123" ht="22.5" customHeight="1" thickBot="1">
      <c r="BJ6" s="471"/>
      <c r="BK6" s="472"/>
      <c r="BL6" s="472"/>
      <c r="BM6" s="472"/>
      <c r="BN6" s="472"/>
      <c r="BO6" s="472"/>
      <c r="BP6" s="472"/>
      <c r="BQ6" s="472"/>
      <c r="BR6" s="472"/>
      <c r="BS6" s="472"/>
      <c r="BT6" s="472"/>
      <c r="BU6" s="472"/>
      <c r="BV6" s="472"/>
      <c r="BW6" s="472"/>
      <c r="BX6" s="472"/>
      <c r="BY6" s="472"/>
      <c r="BZ6" s="472"/>
      <c r="CA6" s="260"/>
      <c r="CB6" s="260"/>
      <c r="CC6" s="260"/>
      <c r="CD6" s="260"/>
      <c r="CE6" s="260"/>
      <c r="CF6" s="260"/>
      <c r="CG6" s="260"/>
      <c r="CH6" s="260"/>
      <c r="CI6" s="260"/>
      <c r="CJ6" s="260"/>
      <c r="CK6" s="260"/>
      <c r="CL6" s="260"/>
      <c r="CM6" s="260"/>
      <c r="CN6" s="260"/>
      <c r="CO6" s="260"/>
      <c r="CP6" s="260"/>
      <c r="CQ6" s="260"/>
    </row>
    <row r="7" spans="1:123" s="76" customFormat="1" ht="22.5" customHeight="1" thickBot="1">
      <c r="A7" s="1528" t="s">
        <v>79</v>
      </c>
      <c r="B7" s="1479" t="s">
        <v>43</v>
      </c>
      <c r="C7" s="1479" t="s">
        <v>53</v>
      </c>
      <c r="D7" s="1479" t="s">
        <v>38</v>
      </c>
      <c r="E7" s="1479" t="s">
        <v>52</v>
      </c>
      <c r="F7" s="1479" t="s">
        <v>566</v>
      </c>
      <c r="G7" s="1479" t="s">
        <v>2</v>
      </c>
      <c r="H7" s="119"/>
      <c r="I7" s="1534" t="str">
        <f>'HH-Tarife 3.Trimester 2022'!I7:AH7</f>
        <v>Beschluss ARERA 146/2022, 623/2021, 622/2021, 621/2021, 491/2020, 297/2022, 35/2022</v>
      </c>
      <c r="J7" s="1535"/>
      <c r="K7" s="1535"/>
      <c r="L7" s="1535"/>
      <c r="M7" s="1535"/>
      <c r="N7" s="1535"/>
      <c r="O7" s="1535"/>
      <c r="P7" s="1535"/>
      <c r="Q7" s="1535"/>
      <c r="R7" s="1535"/>
      <c r="S7" s="1535"/>
      <c r="T7" s="1535"/>
      <c r="U7" s="1535"/>
      <c r="V7" s="1535"/>
      <c r="W7" s="1535"/>
      <c r="X7" s="1535"/>
      <c r="Y7" s="1535"/>
      <c r="Z7" s="1535"/>
      <c r="AA7" s="1535"/>
      <c r="AB7" s="1535"/>
      <c r="AC7" s="1535"/>
      <c r="AD7" s="1535"/>
      <c r="AE7" s="1535"/>
      <c r="AF7" s="1535"/>
      <c r="AG7" s="1535"/>
      <c r="AH7" s="1535"/>
      <c r="AI7" s="1535"/>
      <c r="AJ7" s="1535"/>
      <c r="AK7" s="1535"/>
      <c r="AL7" s="1535"/>
      <c r="AM7" s="1535"/>
      <c r="AN7" s="1535"/>
      <c r="AO7" s="1535"/>
      <c r="AP7" s="1535"/>
      <c r="AQ7" s="1535"/>
      <c r="AR7" s="1535"/>
      <c r="AS7" s="1535"/>
      <c r="AT7" s="1535"/>
      <c r="AU7" s="1535"/>
      <c r="AV7" s="1535"/>
      <c r="AW7" s="1535"/>
      <c r="AX7" s="1535"/>
      <c r="AY7" s="1535"/>
      <c r="AZ7" s="1535"/>
      <c r="BA7" s="1535"/>
      <c r="BB7" s="1535"/>
      <c r="BC7" s="1535"/>
      <c r="BD7" s="1535"/>
      <c r="BE7" s="1535"/>
      <c r="BF7" s="1535"/>
      <c r="BG7" s="1535"/>
      <c r="BH7" s="1535"/>
      <c r="BI7" s="1536"/>
      <c r="BJ7" s="1517" t="s">
        <v>362</v>
      </c>
      <c r="BK7" s="1518"/>
      <c r="BL7" s="1519"/>
      <c r="BM7" s="1519"/>
      <c r="BN7" s="1519"/>
      <c r="BO7" s="1519"/>
      <c r="BP7" s="1519"/>
      <c r="BQ7" s="1519"/>
      <c r="BR7" s="1519"/>
      <c r="BS7" s="1519"/>
      <c r="BT7" s="1519"/>
      <c r="BU7" s="1519"/>
      <c r="BV7" s="1519"/>
      <c r="BW7" s="1519"/>
      <c r="BX7" s="1519"/>
      <c r="BY7" s="1519"/>
      <c r="BZ7" s="1519"/>
      <c r="CA7" s="1482"/>
      <c r="CB7" s="1483"/>
      <c r="CC7" s="1483"/>
      <c r="CD7" s="1483"/>
      <c r="CE7" s="1483"/>
      <c r="CF7" s="1483"/>
      <c r="CG7" s="1483"/>
      <c r="CH7" s="1483"/>
      <c r="CI7" s="1483"/>
      <c r="CJ7" s="1483"/>
      <c r="CK7" s="1483"/>
      <c r="CL7" s="1483"/>
      <c r="CM7" s="1483"/>
      <c r="CN7" s="1483"/>
      <c r="CO7" s="1483"/>
      <c r="CP7" s="1483"/>
      <c r="CQ7" s="1484"/>
    </row>
    <row r="8" spans="1:123" s="76" customFormat="1" ht="36.75" customHeight="1">
      <c r="A8" s="1529"/>
      <c r="B8" s="1480"/>
      <c r="C8" s="1480"/>
      <c r="D8" s="1480"/>
      <c r="E8" s="1480"/>
      <c r="F8" s="1480"/>
      <c r="G8" s="1480"/>
      <c r="H8" s="119"/>
      <c r="I8" s="1520" t="s">
        <v>34</v>
      </c>
      <c r="J8" s="1520"/>
      <c r="K8" s="1520"/>
      <c r="L8" s="1520"/>
      <c r="M8" s="1520"/>
      <c r="N8" s="1520"/>
      <c r="O8" s="1521"/>
      <c r="P8" s="1460" t="s">
        <v>574</v>
      </c>
      <c r="Q8" s="1515"/>
      <c r="R8" s="1515"/>
      <c r="S8" s="1515" t="s">
        <v>35</v>
      </c>
      <c r="T8" s="1515"/>
      <c r="U8" s="1515"/>
      <c r="V8" s="1515"/>
      <c r="W8" s="1515"/>
      <c r="X8" s="1515"/>
      <c r="Y8" s="1515"/>
      <c r="Z8" s="1515"/>
      <c r="AA8" s="1515"/>
      <c r="AB8" s="1515"/>
      <c r="AC8" s="1515"/>
      <c r="AD8" s="1515"/>
      <c r="AE8" s="1515"/>
      <c r="AF8" s="1515"/>
      <c r="AG8" s="1515"/>
      <c r="AH8" s="1515"/>
      <c r="AI8" s="1515"/>
      <c r="AJ8" s="1515"/>
      <c r="AK8" s="1515"/>
      <c r="AL8" s="1515"/>
      <c r="AM8" s="1515"/>
      <c r="AN8" s="1515"/>
      <c r="AO8" s="1515"/>
      <c r="AP8" s="1515"/>
      <c r="AQ8" s="1515"/>
      <c r="AR8" s="1515"/>
      <c r="AS8" s="1515"/>
      <c r="AT8" s="1515"/>
      <c r="AU8" s="1515"/>
      <c r="AV8" s="1515"/>
      <c r="AW8" s="1515"/>
      <c r="AX8" s="1515"/>
      <c r="AY8" s="1537"/>
      <c r="AZ8" s="1532" t="s">
        <v>309</v>
      </c>
      <c r="BA8" s="1531"/>
      <c r="BB8" s="1531"/>
      <c r="BC8" s="1531"/>
      <c r="BD8" s="1531"/>
      <c r="BE8" s="1531"/>
      <c r="BF8" s="1531"/>
      <c r="BG8" s="1531"/>
      <c r="BH8" s="1531"/>
      <c r="BI8" s="1531"/>
      <c r="BJ8" s="1522" t="s">
        <v>363</v>
      </c>
      <c r="BK8" s="1523"/>
      <c r="BL8" s="1523"/>
      <c r="BM8" s="1523"/>
      <c r="BN8" s="1523"/>
      <c r="BO8" s="1524"/>
      <c r="BP8" s="1525" t="s">
        <v>35</v>
      </c>
      <c r="BQ8" s="1525"/>
      <c r="BR8" s="1525"/>
      <c r="BS8" s="1525"/>
      <c r="BT8" s="1525"/>
      <c r="BU8" s="1525"/>
      <c r="BV8" s="1525"/>
      <c r="BW8" s="1525"/>
      <c r="BX8" s="1525"/>
      <c r="BY8" s="1525"/>
      <c r="BZ8" s="1526"/>
      <c r="CA8" s="1498" t="s">
        <v>194</v>
      </c>
      <c r="CB8" s="1499"/>
      <c r="CC8" s="1499"/>
      <c r="CD8" s="1499"/>
      <c r="CE8" s="1499"/>
      <c r="CF8" s="1499"/>
      <c r="CG8" s="1499"/>
      <c r="CH8" s="1499"/>
      <c r="CI8" s="1499"/>
      <c r="CJ8" s="1499"/>
      <c r="CK8" s="1499"/>
      <c r="CL8" s="1499"/>
      <c r="CM8" s="1499"/>
      <c r="CN8" s="1499"/>
      <c r="CO8" s="1499"/>
      <c r="CP8" s="1499"/>
      <c r="CQ8" s="1500"/>
    </row>
    <row r="9" spans="1:123" s="78" customFormat="1" ht="39" customHeight="1">
      <c r="A9" s="1529"/>
      <c r="B9" s="1480"/>
      <c r="C9" s="1480"/>
      <c r="D9" s="1480"/>
      <c r="E9" s="1480"/>
      <c r="F9" s="1480"/>
      <c r="G9" s="1480"/>
      <c r="H9" s="119"/>
      <c r="I9" s="118" t="s">
        <v>3</v>
      </c>
      <c r="J9" s="77" t="s">
        <v>37</v>
      </c>
      <c r="K9" s="77" t="s">
        <v>233</v>
      </c>
      <c r="L9" s="77" t="s">
        <v>235</v>
      </c>
      <c r="M9" s="77" t="s">
        <v>235</v>
      </c>
      <c r="N9" s="77" t="s">
        <v>36</v>
      </c>
      <c r="O9" s="124" t="s">
        <v>234</v>
      </c>
      <c r="P9" s="1458" t="s">
        <v>632</v>
      </c>
      <c r="Q9" s="1458"/>
      <c r="R9" s="1459"/>
      <c r="S9" s="1460" t="s">
        <v>649</v>
      </c>
      <c r="T9" s="1461"/>
      <c r="U9" s="1461"/>
      <c r="V9" s="1461"/>
      <c r="W9" s="1461"/>
      <c r="X9" s="1461"/>
      <c r="Y9" s="1461"/>
      <c r="Z9" s="1461"/>
      <c r="AA9" s="1462"/>
      <c r="AB9" s="1461" t="s">
        <v>650</v>
      </c>
      <c r="AC9" s="1461"/>
      <c r="AD9" s="1461"/>
      <c r="AE9" s="1461"/>
      <c r="AF9" s="1461"/>
      <c r="AG9" s="1461"/>
      <c r="AH9" s="1461"/>
      <c r="AI9" s="1461"/>
      <c r="AJ9" s="1462"/>
      <c r="AK9" s="1458" t="s">
        <v>651</v>
      </c>
      <c r="AL9" s="1458"/>
      <c r="AM9" s="1458"/>
      <c r="AN9" s="1458"/>
      <c r="AO9" s="1458"/>
      <c r="AP9" s="1458"/>
      <c r="AQ9" s="1458"/>
      <c r="AR9" s="1458"/>
      <c r="AS9" s="1459"/>
      <c r="AT9" s="1458" t="s">
        <v>49</v>
      </c>
      <c r="AU9" s="1463"/>
      <c r="AV9" s="1468" t="s">
        <v>48</v>
      </c>
      <c r="AW9" s="1463"/>
      <c r="AX9" s="1541" t="s">
        <v>50</v>
      </c>
      <c r="AY9" s="1542"/>
      <c r="AZ9" s="1531" t="s">
        <v>75</v>
      </c>
      <c r="BA9" s="1531"/>
      <c r="BB9" s="1531"/>
      <c r="BC9" s="1531"/>
      <c r="BD9" s="1531"/>
      <c r="BE9" s="1531"/>
      <c r="BF9" s="1532" t="s">
        <v>254</v>
      </c>
      <c r="BG9" s="1531"/>
      <c r="BH9" s="1531"/>
      <c r="BI9" s="1533"/>
      <c r="BJ9" s="1505" t="s">
        <v>248</v>
      </c>
      <c r="BK9" s="1466" t="s">
        <v>249</v>
      </c>
      <c r="BL9" s="1508" t="s">
        <v>250</v>
      </c>
      <c r="BM9" s="1508" t="s">
        <v>218</v>
      </c>
      <c r="BN9" s="1477" t="s">
        <v>365</v>
      </c>
      <c r="BO9" s="1464" t="s">
        <v>219</v>
      </c>
      <c r="BP9" s="1466" t="s">
        <v>213</v>
      </c>
      <c r="BQ9" s="1456" t="s">
        <v>210</v>
      </c>
      <c r="BR9" s="1496" t="s">
        <v>412</v>
      </c>
      <c r="BS9" s="1496"/>
      <c r="BT9" s="1497"/>
      <c r="BU9" s="1496" t="s">
        <v>413</v>
      </c>
      <c r="BV9" s="1496"/>
      <c r="BW9" s="1497"/>
      <c r="BX9" s="1496" t="s">
        <v>414</v>
      </c>
      <c r="BY9" s="1496"/>
      <c r="BZ9" s="1504"/>
      <c r="CA9" s="1512" t="s">
        <v>198</v>
      </c>
      <c r="CB9" s="1513"/>
      <c r="CC9" s="1513"/>
      <c r="CD9" s="1513"/>
      <c r="CE9" s="1513"/>
      <c r="CF9" s="1513"/>
      <c r="CG9" s="1513"/>
      <c r="CH9" s="1513"/>
      <c r="CI9" s="1513"/>
      <c r="CJ9" s="1513"/>
      <c r="CK9" s="1514"/>
      <c r="CL9" s="1502" t="s">
        <v>200</v>
      </c>
      <c r="CM9" s="1502"/>
      <c r="CN9" s="1503"/>
      <c r="CO9" s="1501" t="s">
        <v>204</v>
      </c>
      <c r="CP9" s="1502"/>
      <c r="CQ9" s="1503"/>
      <c r="CW9" s="169"/>
      <c r="CX9" s="169"/>
      <c r="CY9" s="169"/>
      <c r="DR9" s="68"/>
      <c r="DS9" s="68"/>
    </row>
    <row r="10" spans="1:123" s="79" customFormat="1" ht="35.25" customHeight="1" thickBot="1">
      <c r="A10" s="1529"/>
      <c r="B10" s="1480"/>
      <c r="C10" s="1480"/>
      <c r="D10" s="1480"/>
      <c r="E10" s="1480"/>
      <c r="F10" s="1480"/>
      <c r="G10" s="1480"/>
      <c r="H10" s="119"/>
      <c r="I10" s="1111" t="s">
        <v>284</v>
      </c>
      <c r="J10" s="1112" t="s">
        <v>13</v>
      </c>
      <c r="K10" s="1113" t="s">
        <v>4</v>
      </c>
      <c r="L10" s="1114" t="s">
        <v>245</v>
      </c>
      <c r="M10" s="1114" t="s">
        <v>246</v>
      </c>
      <c r="N10" s="1111" t="s">
        <v>14</v>
      </c>
      <c r="O10" s="1113" t="s">
        <v>283</v>
      </c>
      <c r="P10" s="1115" t="s">
        <v>46</v>
      </c>
      <c r="Q10" s="1115" t="s">
        <v>45</v>
      </c>
      <c r="R10" s="1116" t="s">
        <v>44</v>
      </c>
      <c r="S10" s="1112" t="s">
        <v>117</v>
      </c>
      <c r="T10" s="1112" t="s">
        <v>118</v>
      </c>
      <c r="U10" s="1112" t="s">
        <v>107</v>
      </c>
      <c r="V10" s="1112" t="s">
        <v>119</v>
      </c>
      <c r="W10" s="1112" t="s">
        <v>120</v>
      </c>
      <c r="X10" s="1112" t="s">
        <v>108</v>
      </c>
      <c r="Y10" s="1112" t="s">
        <v>121</v>
      </c>
      <c r="Z10" s="1112" t="s">
        <v>122</v>
      </c>
      <c r="AA10" s="1112" t="s">
        <v>109</v>
      </c>
      <c r="AB10" s="1112" t="s">
        <v>117</v>
      </c>
      <c r="AC10" s="1111" t="s">
        <v>118</v>
      </c>
      <c r="AD10" s="1117" t="s">
        <v>107</v>
      </c>
      <c r="AE10" s="1112" t="s">
        <v>119</v>
      </c>
      <c r="AF10" s="1112" t="s">
        <v>120</v>
      </c>
      <c r="AG10" s="1112" t="s">
        <v>108</v>
      </c>
      <c r="AH10" s="1112" t="s">
        <v>121</v>
      </c>
      <c r="AI10" s="1112" t="s">
        <v>122</v>
      </c>
      <c r="AJ10" s="1112" t="s">
        <v>109</v>
      </c>
      <c r="AK10" s="1111" t="s">
        <v>117</v>
      </c>
      <c r="AL10" s="1111" t="s">
        <v>118</v>
      </c>
      <c r="AM10" s="1111" t="s">
        <v>107</v>
      </c>
      <c r="AN10" s="1111" t="s">
        <v>119</v>
      </c>
      <c r="AO10" s="1111" t="s">
        <v>120</v>
      </c>
      <c r="AP10" s="1111" t="s">
        <v>108</v>
      </c>
      <c r="AQ10" s="1111" t="s">
        <v>121</v>
      </c>
      <c r="AR10" s="1111" t="s">
        <v>122</v>
      </c>
      <c r="AS10" s="1111" t="s">
        <v>109</v>
      </c>
      <c r="AT10" s="1112" t="s">
        <v>115</v>
      </c>
      <c r="AU10" s="1112" t="s">
        <v>116</v>
      </c>
      <c r="AV10" s="1115" t="s">
        <v>310</v>
      </c>
      <c r="AW10" s="1115" t="s">
        <v>311</v>
      </c>
      <c r="AX10" s="1115" t="s">
        <v>529</v>
      </c>
      <c r="AY10" s="1116" t="s">
        <v>257</v>
      </c>
      <c r="AZ10" s="1118" t="s">
        <v>251</v>
      </c>
      <c r="BA10" s="1118" t="s">
        <v>252</v>
      </c>
      <c r="BB10" s="1119" t="s">
        <v>12</v>
      </c>
      <c r="BC10" s="1118" t="s">
        <v>251</v>
      </c>
      <c r="BD10" s="1118" t="s">
        <v>252</v>
      </c>
      <c r="BE10" s="1120" t="s">
        <v>12</v>
      </c>
      <c r="BF10" s="1118" t="s">
        <v>251</v>
      </c>
      <c r="BG10" s="1118" t="s">
        <v>252</v>
      </c>
      <c r="BH10" s="1118" t="s">
        <v>12</v>
      </c>
      <c r="BI10" s="1118" t="s">
        <v>11</v>
      </c>
      <c r="BJ10" s="1506"/>
      <c r="BK10" s="1507"/>
      <c r="BL10" s="1478"/>
      <c r="BM10" s="1478"/>
      <c r="BN10" s="1478"/>
      <c r="BO10" s="1465"/>
      <c r="BP10" s="1467"/>
      <c r="BQ10" s="1457"/>
      <c r="BR10" s="473" t="s">
        <v>110</v>
      </c>
      <c r="BS10" s="474" t="s">
        <v>111</v>
      </c>
      <c r="BT10" s="475" t="s">
        <v>112</v>
      </c>
      <c r="BU10" s="476" t="s">
        <v>110</v>
      </c>
      <c r="BV10" s="474" t="s">
        <v>111</v>
      </c>
      <c r="BW10" s="475" t="s">
        <v>112</v>
      </c>
      <c r="BX10" s="476" t="s">
        <v>110</v>
      </c>
      <c r="BY10" s="474" t="s">
        <v>111</v>
      </c>
      <c r="BZ10" s="477" t="s">
        <v>112</v>
      </c>
      <c r="CA10" s="599" t="s">
        <v>356</v>
      </c>
      <c r="CB10" s="152" t="s">
        <v>199</v>
      </c>
      <c r="CC10" s="1509" t="s">
        <v>646</v>
      </c>
      <c r="CD10" s="1509"/>
      <c r="CE10" s="1510"/>
      <c r="CF10" s="1509" t="s">
        <v>647</v>
      </c>
      <c r="CG10" s="1509"/>
      <c r="CH10" s="1510"/>
      <c r="CI10" s="1509" t="s">
        <v>648</v>
      </c>
      <c r="CJ10" s="1509"/>
      <c r="CK10" s="1511"/>
      <c r="CL10" s="110" t="s">
        <v>262</v>
      </c>
      <c r="CM10" s="111" t="s">
        <v>356</v>
      </c>
      <c r="CN10" s="109" t="s">
        <v>360</v>
      </c>
      <c r="CO10" s="110" t="s">
        <v>199</v>
      </c>
      <c r="CP10" s="163" t="s">
        <v>364</v>
      </c>
      <c r="CQ10" s="164" t="s">
        <v>356</v>
      </c>
      <c r="CW10" s="170"/>
      <c r="CX10" s="171"/>
      <c r="CY10" s="170"/>
    </row>
    <row r="11" spans="1:123" s="79" customFormat="1" ht="19.5" customHeight="1" thickTop="1" thickBot="1">
      <c r="A11" s="1529"/>
      <c r="B11" s="1480"/>
      <c r="C11" s="1480"/>
      <c r="D11" s="1480"/>
      <c r="E11" s="1480"/>
      <c r="F11" s="1480"/>
      <c r="G11" s="1480"/>
      <c r="H11" s="119"/>
      <c r="I11" s="1115"/>
      <c r="J11" s="1112"/>
      <c r="K11" s="1112"/>
      <c r="L11" s="1119"/>
      <c r="M11" s="1119"/>
      <c r="N11" s="1119"/>
      <c r="O11" s="1119"/>
      <c r="P11" s="1115"/>
      <c r="Q11" s="1116"/>
      <c r="R11" s="1116"/>
      <c r="S11" s="1112"/>
      <c r="T11" s="1116"/>
      <c r="U11" s="1112"/>
      <c r="V11" s="1112"/>
      <c r="W11" s="1112"/>
      <c r="X11" s="1116"/>
      <c r="Y11" s="1115"/>
      <c r="Z11" s="1115"/>
      <c r="AA11" s="1116"/>
      <c r="AB11" s="1115"/>
      <c r="AC11" s="1112"/>
      <c r="AD11" s="1116"/>
      <c r="AE11" s="1115"/>
      <c r="AF11" s="1112"/>
      <c r="AG11" s="1116"/>
      <c r="AH11" s="1115"/>
      <c r="AI11" s="1112"/>
      <c r="AJ11" s="1116"/>
      <c r="AK11" s="1112"/>
      <c r="AL11" s="1112"/>
      <c r="AM11" s="1112"/>
      <c r="AN11" s="1112"/>
      <c r="AO11" s="1112"/>
      <c r="AP11" s="1112"/>
      <c r="AQ11" s="1115"/>
      <c r="AR11" s="1112"/>
      <c r="AS11" s="1112"/>
      <c r="AT11" s="1119"/>
      <c r="AU11" s="1119"/>
      <c r="AV11" s="1119"/>
      <c r="AW11" s="1119"/>
      <c r="AX11" s="1119"/>
      <c r="AY11" s="1119"/>
      <c r="AZ11" s="1116"/>
      <c r="BA11" s="1116"/>
      <c r="BB11" s="1119"/>
      <c r="BC11" s="1112"/>
      <c r="BD11" s="1112"/>
      <c r="BE11" s="1116"/>
      <c r="BF11" s="1121"/>
      <c r="BG11" s="1121"/>
      <c r="BH11" s="1121"/>
      <c r="BI11" s="1121"/>
      <c r="BJ11" s="387"/>
      <c r="BK11" s="387"/>
      <c r="BL11" s="387"/>
      <c r="BM11" s="387"/>
      <c r="BN11" s="478"/>
      <c r="BO11" s="391"/>
      <c r="BP11" s="479"/>
      <c r="BQ11" s="480"/>
      <c r="BR11" s="387"/>
      <c r="BS11" s="387"/>
      <c r="BT11" s="389"/>
      <c r="BU11" s="387"/>
      <c r="BV11" s="387"/>
      <c r="BW11" s="481"/>
      <c r="BX11" s="387"/>
      <c r="BY11" s="387"/>
      <c r="BZ11" s="391"/>
      <c r="CA11" s="600" t="s">
        <v>84</v>
      </c>
      <c r="CB11" s="153" t="s">
        <v>84</v>
      </c>
      <c r="CC11" s="147" t="s">
        <v>84</v>
      </c>
      <c r="CD11" s="147" t="s">
        <v>84</v>
      </c>
      <c r="CE11" s="154" t="s">
        <v>84</v>
      </c>
      <c r="CF11" s="147" t="s">
        <v>84</v>
      </c>
      <c r="CG11" s="147" t="s">
        <v>84</v>
      </c>
      <c r="CH11" s="154" t="s">
        <v>84</v>
      </c>
      <c r="CI11" s="147" t="s">
        <v>84</v>
      </c>
      <c r="CJ11" s="147" t="s">
        <v>84</v>
      </c>
      <c r="CK11" s="586" t="s">
        <v>84</v>
      </c>
      <c r="CL11" s="590" t="s">
        <v>84</v>
      </c>
      <c r="CM11" s="147" t="s">
        <v>84</v>
      </c>
      <c r="CN11" s="150" t="s">
        <v>84</v>
      </c>
      <c r="CO11" s="147" t="s">
        <v>84</v>
      </c>
      <c r="CP11" s="162" t="s">
        <v>84</v>
      </c>
      <c r="CQ11" s="160" t="s">
        <v>84</v>
      </c>
      <c r="CW11" s="171"/>
      <c r="CX11" s="170"/>
    </row>
    <row r="12" spans="1:123" s="79" customFormat="1" ht="18" customHeight="1" thickTop="1" thickBot="1">
      <c r="A12" s="1529"/>
      <c r="B12" s="1480"/>
      <c r="C12" s="1480"/>
      <c r="D12" s="1480"/>
      <c r="E12" s="1480"/>
      <c r="F12" s="1480"/>
      <c r="G12" s="1480"/>
      <c r="H12" s="119"/>
      <c r="I12" s="116" t="s">
        <v>84</v>
      </c>
      <c r="J12" s="80" t="s">
        <v>84</v>
      </c>
      <c r="K12" s="602" t="s">
        <v>84</v>
      </c>
      <c r="L12" s="81" t="s">
        <v>84</v>
      </c>
      <c r="M12" s="81" t="s">
        <v>215</v>
      </c>
      <c r="N12" s="80" t="s">
        <v>216</v>
      </c>
      <c r="O12" s="125" t="s">
        <v>217</v>
      </c>
      <c r="P12" s="105" t="s">
        <v>123</v>
      </c>
      <c r="Q12" s="81" t="s">
        <v>221</v>
      </c>
      <c r="R12" s="127" t="s">
        <v>84</v>
      </c>
      <c r="S12" s="105" t="s">
        <v>124</v>
      </c>
      <c r="T12" s="80" t="s">
        <v>222</v>
      </c>
      <c r="U12" s="132" t="s">
        <v>84</v>
      </c>
      <c r="V12" s="123" t="s">
        <v>124</v>
      </c>
      <c r="W12" s="80" t="s">
        <v>222</v>
      </c>
      <c r="X12" s="132" t="s">
        <v>84</v>
      </c>
      <c r="Y12" s="123" t="s">
        <v>124</v>
      </c>
      <c r="Z12" s="80" t="s">
        <v>222</v>
      </c>
      <c r="AA12" s="130" t="s">
        <v>84</v>
      </c>
      <c r="AB12" s="105" t="s">
        <v>124</v>
      </c>
      <c r="AC12" s="80" t="s">
        <v>222</v>
      </c>
      <c r="AD12" s="132" t="s">
        <v>84</v>
      </c>
      <c r="AE12" s="123" t="s">
        <v>124</v>
      </c>
      <c r="AF12" s="80" t="s">
        <v>222</v>
      </c>
      <c r="AG12" s="132" t="s">
        <v>84</v>
      </c>
      <c r="AH12" s="123" t="s">
        <v>124</v>
      </c>
      <c r="AI12" s="80" t="s">
        <v>222</v>
      </c>
      <c r="AJ12" s="130" t="s">
        <v>84</v>
      </c>
      <c r="AK12" s="105" t="s">
        <v>124</v>
      </c>
      <c r="AL12" s="80" t="s">
        <v>222</v>
      </c>
      <c r="AM12" s="132" t="s">
        <v>84</v>
      </c>
      <c r="AN12" s="123" t="s">
        <v>124</v>
      </c>
      <c r="AO12" s="80" t="s">
        <v>222</v>
      </c>
      <c r="AP12" s="132" t="s">
        <v>84</v>
      </c>
      <c r="AQ12" s="123" t="s">
        <v>124</v>
      </c>
      <c r="AR12" s="80" t="s">
        <v>222</v>
      </c>
      <c r="AS12" s="128" t="s">
        <v>84</v>
      </c>
      <c r="AT12" s="123" t="s">
        <v>225</v>
      </c>
      <c r="AU12" s="80" t="s">
        <v>226</v>
      </c>
      <c r="AV12" s="82" t="s">
        <v>84</v>
      </c>
      <c r="AW12" s="82" t="s">
        <v>227</v>
      </c>
      <c r="AX12" s="168" t="s">
        <v>530</v>
      </c>
      <c r="AY12" s="125" t="s">
        <v>125</v>
      </c>
      <c r="AZ12" s="143" t="s">
        <v>84</v>
      </c>
      <c r="BA12" s="140" t="s">
        <v>84</v>
      </c>
      <c r="BB12" s="138" t="s">
        <v>84</v>
      </c>
      <c r="BC12" s="123" t="s">
        <v>84</v>
      </c>
      <c r="BD12" s="135" t="s">
        <v>84</v>
      </c>
      <c r="BE12" s="139" t="s">
        <v>84</v>
      </c>
      <c r="BF12" s="143" t="s">
        <v>375</v>
      </c>
      <c r="BG12" s="140" t="s">
        <v>376</v>
      </c>
      <c r="BH12" s="145" t="s">
        <v>369</v>
      </c>
      <c r="BI12" s="139" t="s">
        <v>370</v>
      </c>
      <c r="BJ12" s="482">
        <v>11</v>
      </c>
      <c r="BK12" s="483" t="s">
        <v>84</v>
      </c>
      <c r="BL12" s="483">
        <v>9</v>
      </c>
      <c r="BM12" s="483">
        <v>64</v>
      </c>
      <c r="BN12" s="484" t="s">
        <v>84</v>
      </c>
      <c r="BO12" s="485" t="s">
        <v>381</v>
      </c>
      <c r="BP12" s="486" t="s">
        <v>84</v>
      </c>
      <c r="BQ12" s="487">
        <v>71</v>
      </c>
      <c r="BR12" s="488">
        <v>75</v>
      </c>
      <c r="BS12" s="489">
        <v>75</v>
      </c>
      <c r="BT12" s="487">
        <v>75</v>
      </c>
      <c r="BU12" s="488">
        <v>75</v>
      </c>
      <c r="BV12" s="489">
        <v>75</v>
      </c>
      <c r="BW12" s="487">
        <v>75</v>
      </c>
      <c r="BX12" s="488">
        <v>75</v>
      </c>
      <c r="BY12" s="489">
        <v>75</v>
      </c>
      <c r="BZ12" s="490">
        <v>75</v>
      </c>
      <c r="CA12" s="97" t="s">
        <v>84</v>
      </c>
      <c r="CB12" s="156">
        <v>71</v>
      </c>
      <c r="CC12" s="98">
        <v>75</v>
      </c>
      <c r="CD12" s="83">
        <v>75</v>
      </c>
      <c r="CE12" s="156">
        <v>75</v>
      </c>
      <c r="CF12" s="98">
        <v>75</v>
      </c>
      <c r="CG12" s="83">
        <v>75</v>
      </c>
      <c r="CH12" s="156">
        <v>75</v>
      </c>
      <c r="CI12" s="98">
        <v>75</v>
      </c>
      <c r="CJ12" s="83">
        <v>75</v>
      </c>
      <c r="CK12" s="587">
        <v>75</v>
      </c>
      <c r="CL12" s="98">
        <v>64</v>
      </c>
      <c r="CM12" s="83">
        <v>11</v>
      </c>
      <c r="CN12" s="99">
        <v>9</v>
      </c>
      <c r="CO12" s="348">
        <v>65</v>
      </c>
      <c r="CP12" s="83">
        <v>109</v>
      </c>
      <c r="CQ12" s="99">
        <v>16</v>
      </c>
      <c r="CX12" s="171"/>
    </row>
    <row r="13" spans="1:123" s="90" customFormat="1" ht="36.75" customHeight="1" thickTop="1" thickBot="1">
      <c r="A13" s="1530"/>
      <c r="B13" s="1481"/>
      <c r="C13" s="1481"/>
      <c r="D13" s="1481"/>
      <c r="E13" s="1481"/>
      <c r="F13" s="1481"/>
      <c r="G13" s="1481"/>
      <c r="H13" s="119"/>
      <c r="I13" s="117" t="s">
        <v>59</v>
      </c>
      <c r="J13" s="84" t="s">
        <v>59</v>
      </c>
      <c r="K13" s="84" t="s">
        <v>60</v>
      </c>
      <c r="L13" s="84" t="s">
        <v>178</v>
      </c>
      <c r="M13" s="84" t="s">
        <v>61</v>
      </c>
      <c r="N13" s="84" t="s">
        <v>61</v>
      </c>
      <c r="O13" s="126" t="s">
        <v>61</v>
      </c>
      <c r="P13" s="637" t="s">
        <v>61</v>
      </c>
      <c r="Q13" s="85" t="s">
        <v>61</v>
      </c>
      <c r="R13" s="126" t="s">
        <v>61</v>
      </c>
      <c r="S13" s="86" t="s">
        <v>61</v>
      </c>
      <c r="T13" s="87" t="s">
        <v>61</v>
      </c>
      <c r="U13" s="108" t="s">
        <v>61</v>
      </c>
      <c r="V13" s="129" t="s">
        <v>61</v>
      </c>
      <c r="W13" s="87" t="s">
        <v>61</v>
      </c>
      <c r="X13" s="108" t="s">
        <v>61</v>
      </c>
      <c r="Y13" s="129" t="s">
        <v>61</v>
      </c>
      <c r="Z13" s="87" t="s">
        <v>61</v>
      </c>
      <c r="AA13" s="131" t="s">
        <v>61</v>
      </c>
      <c r="AB13" s="86" t="s">
        <v>61</v>
      </c>
      <c r="AC13" s="87" t="s">
        <v>61</v>
      </c>
      <c r="AD13" s="108" t="s">
        <v>61</v>
      </c>
      <c r="AE13" s="129" t="s">
        <v>61</v>
      </c>
      <c r="AF13" s="87" t="s">
        <v>61</v>
      </c>
      <c r="AG13" s="108" t="s">
        <v>61</v>
      </c>
      <c r="AH13" s="86" t="s">
        <v>61</v>
      </c>
      <c r="AI13" s="87" t="s">
        <v>61</v>
      </c>
      <c r="AJ13" s="131" t="s">
        <v>61</v>
      </c>
      <c r="AK13" s="86" t="s">
        <v>61</v>
      </c>
      <c r="AL13" s="87" t="s">
        <v>61</v>
      </c>
      <c r="AM13" s="108" t="s">
        <v>61</v>
      </c>
      <c r="AN13" s="129" t="s">
        <v>61</v>
      </c>
      <c r="AO13" s="87" t="s">
        <v>61</v>
      </c>
      <c r="AP13" s="108" t="s">
        <v>61</v>
      </c>
      <c r="AQ13" s="134" t="s">
        <v>61</v>
      </c>
      <c r="AR13" s="137" t="s">
        <v>61</v>
      </c>
      <c r="AS13" s="126" t="s">
        <v>61</v>
      </c>
      <c r="AT13" s="86" t="s">
        <v>61</v>
      </c>
      <c r="AU13" s="87" t="s">
        <v>61</v>
      </c>
      <c r="AV13" s="84" t="s">
        <v>59</v>
      </c>
      <c r="AW13" s="87" t="s">
        <v>61</v>
      </c>
      <c r="AX13" s="87" t="s">
        <v>61</v>
      </c>
      <c r="AY13" s="604" t="s">
        <v>59</v>
      </c>
      <c r="AZ13" s="603" t="s">
        <v>59</v>
      </c>
      <c r="BA13" s="137" t="s">
        <v>59</v>
      </c>
      <c r="BB13" s="142" t="s">
        <v>59</v>
      </c>
      <c r="BC13" s="60" t="s">
        <v>256</v>
      </c>
      <c r="BD13" s="65" t="s">
        <v>256</v>
      </c>
      <c r="BE13" s="601" t="s">
        <v>256</v>
      </c>
      <c r="BF13" s="129" t="s">
        <v>61</v>
      </c>
      <c r="BG13" s="87" t="s">
        <v>61</v>
      </c>
      <c r="BH13" s="87" t="s">
        <v>61</v>
      </c>
      <c r="BI13" s="126" t="s">
        <v>61</v>
      </c>
      <c r="BJ13" s="491" t="s">
        <v>77</v>
      </c>
      <c r="BK13" s="492" t="s">
        <v>77</v>
      </c>
      <c r="BL13" s="493" t="s">
        <v>78</v>
      </c>
      <c r="BM13" s="494" t="s">
        <v>61</v>
      </c>
      <c r="BN13" s="495"/>
      <c r="BO13" s="496" t="s">
        <v>61</v>
      </c>
      <c r="BP13" s="497" t="s">
        <v>77</v>
      </c>
      <c r="BQ13" s="498" t="s">
        <v>61</v>
      </c>
      <c r="BR13" s="499" t="s">
        <v>61</v>
      </c>
      <c r="BS13" s="500" t="s">
        <v>61</v>
      </c>
      <c r="BT13" s="501" t="s">
        <v>61</v>
      </c>
      <c r="BU13" s="499" t="s">
        <v>61</v>
      </c>
      <c r="BV13" s="500" t="s">
        <v>61</v>
      </c>
      <c r="BW13" s="501" t="s">
        <v>61</v>
      </c>
      <c r="BX13" s="499" t="s">
        <v>61</v>
      </c>
      <c r="BY13" s="500" t="s">
        <v>61</v>
      </c>
      <c r="BZ13" s="502" t="s">
        <v>61</v>
      </c>
      <c r="CA13" s="159" t="s">
        <v>357</v>
      </c>
      <c r="CB13" s="142" t="s">
        <v>195</v>
      </c>
      <c r="CC13" s="61" t="s">
        <v>205</v>
      </c>
      <c r="CD13" s="89" t="s">
        <v>206</v>
      </c>
      <c r="CE13" s="157" t="s">
        <v>207</v>
      </c>
      <c r="CF13" s="89" t="s">
        <v>205</v>
      </c>
      <c r="CG13" s="88" t="s">
        <v>206</v>
      </c>
      <c r="CH13" s="155" t="s">
        <v>207</v>
      </c>
      <c r="CI13" s="89" t="s">
        <v>205</v>
      </c>
      <c r="CJ13" s="88" t="s">
        <v>206</v>
      </c>
      <c r="CK13" s="149" t="s">
        <v>207</v>
      </c>
      <c r="CL13" s="148" t="s">
        <v>202</v>
      </c>
      <c r="CM13" s="62" t="s">
        <v>359</v>
      </c>
      <c r="CN13" s="151" t="s">
        <v>203</v>
      </c>
      <c r="CO13" s="148" t="s">
        <v>202</v>
      </c>
      <c r="CP13" s="65" t="s">
        <v>361</v>
      </c>
      <c r="CQ13" s="161" t="s">
        <v>359</v>
      </c>
      <c r="CT13" s="172"/>
    </row>
    <row r="14" spans="1:123" s="95" customFormat="1" ht="29.25" customHeight="1" thickBot="1">
      <c r="A14" s="91" t="s">
        <v>80</v>
      </c>
      <c r="B14" s="1485" t="s">
        <v>5</v>
      </c>
      <c r="C14" s="92"/>
      <c r="D14" s="93" t="s">
        <v>8</v>
      </c>
      <c r="E14" s="92"/>
      <c r="F14" s="1039"/>
      <c r="G14" s="94" t="s">
        <v>63</v>
      </c>
      <c r="H14" s="119"/>
      <c r="I14" s="708"/>
      <c r="J14" s="708"/>
      <c r="K14" s="708"/>
      <c r="L14" s="708"/>
      <c r="M14" s="847">
        <f>'Tab.1 '!D7/100</f>
        <v>7.7800000000000005E-3</v>
      </c>
      <c r="N14" s="850">
        <f>'Tabelle 1, 2, 3, 4'!D6/100</f>
        <v>6.8000000000000005E-4</v>
      </c>
      <c r="O14" s="852">
        <f>Tab.3!E7/100</f>
        <v>1.2030000000000001E-2</v>
      </c>
      <c r="P14" s="855">
        <f>IF(F14="X",INDEX('elemento PE_AP'!$1:$1048576,MATCH('NH-Tarife 3.Trimester 2022'!$P$9:$R$9,'elemento PE_AP'!$B:$B,0),3),'tab  1.1-1.2-1.3-1.4'!C7/100)</f>
        <v>0.26616000000000001</v>
      </c>
      <c r="Q14" s="856">
        <f>'tab  2.1-2.2-2.3-2.4'!C7/100</f>
        <v>1.9470000000000001E-2</v>
      </c>
      <c r="R14" s="709">
        <f>P14+Q14</f>
        <v>0.28563</v>
      </c>
      <c r="S14" s="855">
        <f>IF(F14="X",'elemento PE_AP'!$C$15,'tab  1.1-1.2-1.3-1.4'!$C$30/100)</f>
        <v>0.30784</v>
      </c>
      <c r="T14" s="856">
        <f>'tab  2.1-2.2-2.3-2.4'!C30/100</f>
        <v>1.9470000000000001E-2</v>
      </c>
      <c r="U14" s="521">
        <f>S14+T14</f>
        <v>0.32730999999999999</v>
      </c>
      <c r="V14" s="855">
        <f>IF(F14="X",'elemento PE_AP'!$D$15,'tab  1.1-1.2-1.3-1.4'!$D$30/100)</f>
        <v>0.29061999999999999</v>
      </c>
      <c r="W14" s="856">
        <f>'tab  2.1-2.2-2.3-2.4'!D30/100</f>
        <v>1.9470000000000001E-2</v>
      </c>
      <c r="X14" s="521">
        <f>V14+W14</f>
        <v>0.31008999999999998</v>
      </c>
      <c r="Y14" s="855">
        <f>IF(F14="X",'elemento PE_AP'!$E$15,'tab  1.1-1.2-1.3-1.4'!$E$30/100)</f>
        <v>0.25303999999999999</v>
      </c>
      <c r="Z14" s="856">
        <f>'tab  2.1-2.2-2.3-2.4'!E30/100</f>
        <v>1.9470000000000001E-2</v>
      </c>
      <c r="AA14" s="683">
        <f>Y14+Z14</f>
        <v>0.27250999999999997</v>
      </c>
      <c r="AB14" s="855">
        <f>IF(F14="X",'elemento PE_AP'!$C$16,'tab  1.1-1.2-1.3-1.4'!$C$31/100)</f>
        <v>0.27705999999999997</v>
      </c>
      <c r="AC14" s="856">
        <f>'tab  2.1-2.2-2.3-2.4'!C31/100</f>
        <v>1.9470000000000001E-2</v>
      </c>
      <c r="AD14" s="521">
        <f>AB14+AC14</f>
        <v>0.29652999999999996</v>
      </c>
      <c r="AE14" s="855">
        <f>IF(F14="X",'elemento PE_AP'!$D$16,'tab  1.1-1.2-1.3-1.4'!$D$31/100)</f>
        <v>0.28090999999999999</v>
      </c>
      <c r="AF14" s="856">
        <f>'tab  2.1-2.2-2.3-2.4'!D31/100</f>
        <v>1.9470000000000001E-2</v>
      </c>
      <c r="AG14" s="521">
        <f>AE14+AF14</f>
        <v>0.30037999999999998</v>
      </c>
      <c r="AH14" s="855">
        <f>IF(F14="X",'elemento PE_AP'!$E$16,'tab  1.1-1.2-1.3-1.4'!$E$31/100)</f>
        <v>0.24132999999999999</v>
      </c>
      <c r="AI14" s="856">
        <f>'tab  2.1-2.2-2.3-2.4'!E31/100</f>
        <v>1.9470000000000001E-2</v>
      </c>
      <c r="AJ14" s="522">
        <f>AH14+AI14</f>
        <v>0.26079999999999998</v>
      </c>
      <c r="AK14" s="855">
        <f>IF(F14="X",'elemento PE_AP'!$C$17,'tab  1.1-1.2-1.3-1.4'!$C$32/100)</f>
        <v>0.29886000000000001</v>
      </c>
      <c r="AL14" s="856">
        <f>'tab  2.1-2.2-2.3-2.4'!C32/100</f>
        <v>1.9470000000000001E-2</v>
      </c>
      <c r="AM14" s="521">
        <f>AK14+AL14</f>
        <v>0.31833</v>
      </c>
      <c r="AN14" s="855">
        <f>IF(F14="X",'elemento PE_AP'!$D$17,'tab  1.1-1.2-1.3-1.4'!$D$32/100)</f>
        <v>0.29707</v>
      </c>
      <c r="AO14" s="856">
        <f>'tab  2.1-2.2-2.3-2.4'!D32/100</f>
        <v>1.9470000000000001E-2</v>
      </c>
      <c r="AP14" s="521">
        <f>AN14+AO14</f>
        <v>0.31653999999999999</v>
      </c>
      <c r="AQ14" s="855">
        <f>IF(F14="X",'elemento PE_AP'!$E$17,'tab  1.1-1.2-1.3-1.4'!$E$32/100)</f>
        <v>0.25294</v>
      </c>
      <c r="AR14" s="856">
        <f>'tab  2.1-2.2-2.3-2.4'!E32/100</f>
        <v>1.9470000000000001E-2</v>
      </c>
      <c r="AS14" s="522">
        <f>AQ14+AR14</f>
        <v>0.27240999999999999</v>
      </c>
      <c r="AT14" s="857">
        <f>'tab 4.1 - 4.2'!C9/100</f>
        <v>-1.0999999999999999E-4</v>
      </c>
      <c r="AU14" s="857">
        <f>'tab 4.1 - 4.2'!D9/100</f>
        <v>1.5689999999999999E-2</v>
      </c>
      <c r="AW14" s="880">
        <v>3.0200000000000001E-3</v>
      </c>
      <c r="AX14" s="910">
        <v>-2.7E-4</v>
      </c>
      <c r="AY14" s="912"/>
      <c r="AZ14" s="682"/>
      <c r="BA14" s="680"/>
      <c r="BB14" s="522"/>
      <c r="BC14" s="680"/>
      <c r="BD14" s="680"/>
      <c r="BE14" s="532"/>
      <c r="BF14" s="898">
        <f>'Tabella 1'!E12/100</f>
        <v>0</v>
      </c>
      <c r="BG14" s="768">
        <f>'Tabella 6'!E11/100</f>
        <v>0</v>
      </c>
      <c r="BH14" s="885">
        <f>'Tabella 7'!F9/100</f>
        <v>0</v>
      </c>
      <c r="BI14" s="859">
        <f>'Tabella 7'!C9/100</f>
        <v>9.5E-4</v>
      </c>
      <c r="BJ14" s="525">
        <f>(I14+J14+BB14)/12</f>
        <v>0</v>
      </c>
      <c r="BK14" s="525"/>
      <c r="BL14" s="526">
        <f>(K14+L14+BE14)/12</f>
        <v>0</v>
      </c>
      <c r="BM14" s="526">
        <f>M14+N14+O14+BH14+BI14</f>
        <v>2.1440000000000001E-2</v>
      </c>
      <c r="BN14" s="526"/>
      <c r="BO14" s="527">
        <f>BF14+BG14</f>
        <v>0</v>
      </c>
      <c r="BP14" s="539"/>
      <c r="BQ14" s="503">
        <f>P14+Q14+AT14+AU14+AW14</f>
        <v>0.30423</v>
      </c>
      <c r="BR14" s="528">
        <f>S14+T14+AT14+AU14+AW14</f>
        <v>0.34591</v>
      </c>
      <c r="BS14" s="529">
        <f>V14+W14+AT14+AU14+AW14</f>
        <v>0.32868999999999998</v>
      </c>
      <c r="BT14" s="503">
        <f>Y14+Z14+AT14+AU14+AW14</f>
        <v>0.29110999999999998</v>
      </c>
      <c r="BU14" s="528">
        <f>AB14+AC14+AT14+AU14+AW14</f>
        <v>0.31512999999999997</v>
      </c>
      <c r="BV14" s="529">
        <f>AE14+AF14+AT14+AU14+AW14</f>
        <v>0.31897999999999999</v>
      </c>
      <c r="BW14" s="503">
        <f>AH14+AI14+AT14+AW14+AU14</f>
        <v>0.27939999999999998</v>
      </c>
      <c r="BX14" s="528">
        <f>AK14+AL14+AT14+AU14+AW14</f>
        <v>0.33693000000000001</v>
      </c>
      <c r="BY14" s="529">
        <f>AN14+AO14+AT14+AU14+AW14</f>
        <v>0.33513999999999999</v>
      </c>
      <c r="BZ14" s="530">
        <f>AQ14+AR14+AT14+AU14+AW14</f>
        <v>0.29100999999999999</v>
      </c>
      <c r="CA14" s="638"/>
      <c r="CB14" s="522">
        <f>P14+Q14+AT14+AU14+AW14+AX14</f>
        <v>0.30396000000000001</v>
      </c>
      <c r="CC14" s="509">
        <f>S14+T14+AT14+AU14+AW14+AX14</f>
        <v>0.34564</v>
      </c>
      <c r="CD14" s="508">
        <f>V14+W14+AT14+AU14+AW14+AX14</f>
        <v>0.32841999999999999</v>
      </c>
      <c r="CE14" s="522">
        <f>Y14+Z14+AT14+AU14+AW14+AX14</f>
        <v>0.29083999999999999</v>
      </c>
      <c r="CF14" s="509">
        <f>AB14+AC14+AT14+AU14+AW14+AX14</f>
        <v>0.31485999999999997</v>
      </c>
      <c r="CG14" s="508">
        <f>AE14+AF14+AT14+AU14+AW14+AX14</f>
        <v>0.31870999999999999</v>
      </c>
      <c r="CH14" s="531">
        <f>AH14+AI14+AT14+AU14+AW14+AX14</f>
        <v>0.27912999999999999</v>
      </c>
      <c r="CI14" s="509">
        <f>AK14+AL14+AT14+AU14+AW14+AX14</f>
        <v>0.33666000000000001</v>
      </c>
      <c r="CJ14" s="508">
        <f>AN14+AO14+AT14+AU14+AW14+AX14</f>
        <v>0.33487</v>
      </c>
      <c r="CK14" s="520">
        <f>AQ14+AR14+AW14+AT14+AU14+AX14</f>
        <v>0.29074</v>
      </c>
      <c r="CL14" s="509">
        <f>M14+N14+O14+BH14+BI14</f>
        <v>2.1440000000000001E-2</v>
      </c>
      <c r="CM14" s="508">
        <f>(I14+J14+BB14)/12</f>
        <v>0</v>
      </c>
      <c r="CN14" s="532">
        <f>(K14+L14+BE14)/12</f>
        <v>0</v>
      </c>
      <c r="CO14" s="509">
        <f>BF14+BG14</f>
        <v>0</v>
      </c>
      <c r="CP14" s="508">
        <f>(BC14+BD14)/12</f>
        <v>0</v>
      </c>
      <c r="CQ14" s="532">
        <f>(AZ14+BA14)/12</f>
        <v>0</v>
      </c>
    </row>
    <row r="15" spans="1:123" s="95" customFormat="1" ht="29.25" customHeight="1" thickBot="1">
      <c r="A15" s="96"/>
      <c r="B15" s="1485"/>
      <c r="C15" s="93"/>
      <c r="D15" s="93" t="s">
        <v>9</v>
      </c>
      <c r="E15" s="93"/>
      <c r="F15" s="93"/>
      <c r="G15" s="94" t="s">
        <v>64</v>
      </c>
      <c r="H15" s="119"/>
      <c r="I15" s="710"/>
      <c r="J15" s="710"/>
      <c r="K15" s="710"/>
      <c r="L15" s="710"/>
      <c r="M15" s="849">
        <f>'Tab.1 '!D10/100</f>
        <v>7.26E-3</v>
      </c>
      <c r="N15" s="851">
        <f>'Tabelle 1, 2, 3, 4'!D9/100</f>
        <v>6.0999999999999997E-4</v>
      </c>
      <c r="O15" s="853">
        <f>Tab.3!E16/100</f>
        <v>6.2100000000000002E-3</v>
      </c>
      <c r="P15" s="1040"/>
      <c r="Q15" s="1041"/>
      <c r="R15" s="1042"/>
      <c r="S15" s="1043"/>
      <c r="T15" s="1041"/>
      <c r="U15" s="1044"/>
      <c r="V15" s="1045"/>
      <c r="W15" s="1041"/>
      <c r="X15" s="1046"/>
      <c r="Y15" s="1045"/>
      <c r="Z15" s="1041"/>
      <c r="AA15" s="1047"/>
      <c r="AB15" s="1045"/>
      <c r="AC15" s="1041"/>
      <c r="AD15" s="1046"/>
      <c r="AE15" s="1045"/>
      <c r="AF15" s="1043"/>
      <c r="AG15" s="1048"/>
      <c r="AH15" s="1045"/>
      <c r="AI15" s="1041"/>
      <c r="AJ15" s="1049"/>
      <c r="AK15" s="1043"/>
      <c r="AL15" s="1041"/>
      <c r="AM15" s="1046"/>
      <c r="AN15" s="1045"/>
      <c r="AO15" s="1041"/>
      <c r="AP15" s="1046"/>
      <c r="AQ15" s="1050"/>
      <c r="AR15" s="1041"/>
      <c r="AS15" s="1051"/>
      <c r="AT15" s="591"/>
      <c r="AU15" s="639"/>
      <c r="AV15" s="592"/>
      <c r="AW15" s="592"/>
      <c r="AX15" s="592"/>
      <c r="AY15" s="640"/>
      <c r="AZ15" s="593"/>
      <c r="BA15" s="592"/>
      <c r="BB15" s="641"/>
      <c r="BC15" s="593"/>
      <c r="BD15" s="592"/>
      <c r="BE15" s="532"/>
      <c r="BF15" s="898">
        <f>'Tabella 1'!E21/100</f>
        <v>0</v>
      </c>
      <c r="BG15" s="768">
        <f>'Tabella 6'!E20/100</f>
        <v>0</v>
      </c>
      <c r="BH15" s="885">
        <f>'Tabella 7'!F18/100</f>
        <v>0</v>
      </c>
      <c r="BI15" s="860">
        <f>'Tabella 7'!C18/100</f>
        <v>3.7999999999999997E-4</v>
      </c>
      <c r="BJ15" s="525"/>
      <c r="BK15" s="525"/>
      <c r="BL15" s="526"/>
      <c r="BM15" s="526"/>
      <c r="BN15" s="526"/>
      <c r="BO15" s="538"/>
      <c r="BP15" s="642"/>
      <c r="BQ15" s="643"/>
      <c r="BR15" s="644"/>
      <c r="BS15" s="645"/>
      <c r="BT15" s="643"/>
      <c r="BU15" s="644"/>
      <c r="BV15" s="645"/>
      <c r="BW15" s="643"/>
      <c r="BX15" s="644"/>
      <c r="BY15" s="645"/>
      <c r="BZ15" s="646"/>
      <c r="CA15" s="647"/>
      <c r="CB15" s="534"/>
      <c r="CC15" s="533"/>
      <c r="CD15" s="250"/>
      <c r="CE15" s="534"/>
      <c r="CF15" s="533"/>
      <c r="CG15" s="250"/>
      <c r="CH15" s="535"/>
      <c r="CI15" s="533"/>
      <c r="CJ15" s="250"/>
      <c r="CK15" s="536"/>
      <c r="CL15" s="533"/>
      <c r="CM15" s="250"/>
      <c r="CN15" s="537"/>
      <c r="CO15" s="533"/>
      <c r="CP15" s="250"/>
      <c r="CQ15" s="537"/>
    </row>
    <row r="16" spans="1:123" s="79" customFormat="1" ht="18" customHeight="1" thickTop="1" thickBot="1">
      <c r="A16" s="1431"/>
      <c r="B16" s="1432"/>
      <c r="C16" s="1432"/>
      <c r="D16" s="1432"/>
      <c r="E16" s="1432"/>
      <c r="F16" s="1432"/>
      <c r="G16" s="1433"/>
      <c r="H16" s="120"/>
      <c r="I16" s="116" t="s">
        <v>85</v>
      </c>
      <c r="J16" s="80" t="s">
        <v>87</v>
      </c>
      <c r="K16" s="81" t="s">
        <v>86</v>
      </c>
      <c r="L16" s="81" t="s">
        <v>84</v>
      </c>
      <c r="M16" s="81" t="s">
        <v>215</v>
      </c>
      <c r="N16" s="80" t="s">
        <v>216</v>
      </c>
      <c r="O16" s="125" t="s">
        <v>217</v>
      </c>
      <c r="P16" s="1052" t="s">
        <v>123</v>
      </c>
      <c r="Q16" s="1053" t="s">
        <v>221</v>
      </c>
      <c r="R16" s="1054" t="s">
        <v>84</v>
      </c>
      <c r="S16" s="1052" t="s">
        <v>124</v>
      </c>
      <c r="T16" s="1055" t="s">
        <v>222</v>
      </c>
      <c r="U16" s="1056" t="s">
        <v>84</v>
      </c>
      <c r="V16" s="1057" t="s">
        <v>124</v>
      </c>
      <c r="W16" s="1055" t="s">
        <v>222</v>
      </c>
      <c r="X16" s="1058" t="s">
        <v>84</v>
      </c>
      <c r="Y16" s="1057" t="s">
        <v>124</v>
      </c>
      <c r="Z16" s="1055" t="s">
        <v>222</v>
      </c>
      <c r="AA16" s="1059" t="s">
        <v>84</v>
      </c>
      <c r="AB16" s="1052" t="s">
        <v>124</v>
      </c>
      <c r="AC16" s="1055" t="s">
        <v>222</v>
      </c>
      <c r="AD16" s="1058" t="s">
        <v>84</v>
      </c>
      <c r="AE16" s="1057" t="s">
        <v>124</v>
      </c>
      <c r="AF16" s="1055" t="s">
        <v>222</v>
      </c>
      <c r="AG16" s="1058" t="s">
        <v>84</v>
      </c>
      <c r="AH16" s="1057" t="s">
        <v>124</v>
      </c>
      <c r="AI16" s="1055" t="s">
        <v>222</v>
      </c>
      <c r="AJ16" s="1059" t="s">
        <v>84</v>
      </c>
      <c r="AK16" s="1052" t="s">
        <v>124</v>
      </c>
      <c r="AL16" s="1055" t="s">
        <v>222</v>
      </c>
      <c r="AM16" s="1058" t="s">
        <v>84</v>
      </c>
      <c r="AN16" s="1057" t="s">
        <v>124</v>
      </c>
      <c r="AO16" s="1055" t="s">
        <v>222</v>
      </c>
      <c r="AP16" s="1058" t="s">
        <v>84</v>
      </c>
      <c r="AQ16" s="1060" t="s">
        <v>124</v>
      </c>
      <c r="AR16" s="1055" t="s">
        <v>222</v>
      </c>
      <c r="AS16" s="1061" t="s">
        <v>84</v>
      </c>
      <c r="AT16" s="123" t="s">
        <v>225</v>
      </c>
      <c r="AU16" s="80" t="s">
        <v>226</v>
      </c>
      <c r="AV16" s="82" t="s">
        <v>220</v>
      </c>
      <c r="AW16" s="82" t="s">
        <v>84</v>
      </c>
      <c r="AX16" s="168" t="s">
        <v>84</v>
      </c>
      <c r="AY16" s="125" t="s">
        <v>125</v>
      </c>
      <c r="AZ16" s="143" t="s">
        <v>373</v>
      </c>
      <c r="BA16" s="140" t="s">
        <v>374</v>
      </c>
      <c r="BB16" s="144" t="s">
        <v>372</v>
      </c>
      <c r="BC16" s="143" t="s">
        <v>377</v>
      </c>
      <c r="BD16" s="135" t="s">
        <v>378</v>
      </c>
      <c r="BE16" s="139" t="s">
        <v>84</v>
      </c>
      <c r="BF16" s="143" t="s">
        <v>375</v>
      </c>
      <c r="BG16" s="140" t="s">
        <v>376</v>
      </c>
      <c r="BH16" s="145" t="s">
        <v>369</v>
      </c>
      <c r="BI16" s="139" t="s">
        <v>370</v>
      </c>
      <c r="BJ16" s="504">
        <v>11</v>
      </c>
      <c r="BK16" s="505">
        <v>16</v>
      </c>
      <c r="BL16" s="483">
        <v>9</v>
      </c>
      <c r="BM16" s="483">
        <v>64</v>
      </c>
      <c r="BN16" s="484">
        <v>109</v>
      </c>
      <c r="BO16" s="485" t="s">
        <v>381</v>
      </c>
      <c r="BP16" s="505">
        <v>80</v>
      </c>
      <c r="BQ16" s="487">
        <v>71</v>
      </c>
      <c r="BR16" s="488">
        <v>75</v>
      </c>
      <c r="BS16" s="489">
        <v>75</v>
      </c>
      <c r="BT16" s="487">
        <v>75</v>
      </c>
      <c r="BU16" s="488">
        <v>75</v>
      </c>
      <c r="BV16" s="489">
        <v>75</v>
      </c>
      <c r="BW16" s="487">
        <v>75</v>
      </c>
      <c r="BX16" s="488">
        <v>75</v>
      </c>
      <c r="BY16" s="489">
        <v>75</v>
      </c>
      <c r="BZ16" s="506">
        <v>75</v>
      </c>
      <c r="CA16" s="97">
        <v>80</v>
      </c>
      <c r="CB16" s="156" t="s">
        <v>344</v>
      </c>
      <c r="CC16" s="98" t="s">
        <v>344</v>
      </c>
      <c r="CD16" s="83" t="s">
        <v>344</v>
      </c>
      <c r="CE16" s="156" t="s">
        <v>344</v>
      </c>
      <c r="CF16" s="98" t="s">
        <v>344</v>
      </c>
      <c r="CG16" s="83" t="s">
        <v>344</v>
      </c>
      <c r="CH16" s="156" t="s">
        <v>344</v>
      </c>
      <c r="CI16" s="98" t="s">
        <v>344</v>
      </c>
      <c r="CJ16" s="83" t="s">
        <v>344</v>
      </c>
      <c r="CK16" s="587" t="s">
        <v>344</v>
      </c>
      <c r="CL16" s="98">
        <v>64</v>
      </c>
      <c r="CM16" s="83">
        <v>11</v>
      </c>
      <c r="CN16" s="99">
        <v>9</v>
      </c>
      <c r="CO16" s="348">
        <v>65</v>
      </c>
      <c r="CP16" s="83">
        <v>109</v>
      </c>
      <c r="CQ16" s="99">
        <v>16</v>
      </c>
    </row>
    <row r="17" spans="1:119" s="95" customFormat="1" ht="24" customHeight="1" thickTop="1" thickBot="1">
      <c r="A17" s="91" t="s">
        <v>81</v>
      </c>
      <c r="B17" s="1429" t="s">
        <v>549</v>
      </c>
      <c r="C17" s="1486" t="s">
        <v>550</v>
      </c>
      <c r="D17" s="92" t="s">
        <v>8</v>
      </c>
      <c r="E17" s="965" t="s">
        <v>554</v>
      </c>
      <c r="F17" s="1039"/>
      <c r="G17" s="94" t="s">
        <v>65</v>
      </c>
      <c r="H17" s="1538" t="s">
        <v>561</v>
      </c>
      <c r="I17" s="840">
        <f>Tab.3!C10/100</f>
        <v>4.4817999999999998</v>
      </c>
      <c r="J17" s="842">
        <f>'Tabelle 1, 2, 3, 4'!C8/100</f>
        <v>19.145799999999998</v>
      </c>
      <c r="K17" s="845">
        <f>Tab.3!D10/100</f>
        <v>28.283200000000001</v>
      </c>
      <c r="L17" s="711"/>
      <c r="M17" s="847">
        <f>'Tab.1 '!D9/100</f>
        <v>7.7800000000000005E-3</v>
      </c>
      <c r="N17" s="711"/>
      <c r="O17" s="853">
        <f>Tab.3!E10/100</f>
        <v>5.8999999999999992E-4</v>
      </c>
      <c r="P17" s="855">
        <f>IF(F17="X",INDEX('elemento PE_AP'!$1:$1048576,MATCH('NH-Tarife 3.Trimester 2022'!$P$9:$R$9,'elemento PE_AP'!$B:$B,0),3),'tab  1.1-1.2-1.3-1.4'!$C$8/100)</f>
        <v>0.28638000000000002</v>
      </c>
      <c r="Q17" s="856">
        <f>'tab  2.1-2.2-2.3-2.4'!C8/100</f>
        <v>1.9470000000000001E-2</v>
      </c>
      <c r="R17" s="709">
        <f>P17+Q17</f>
        <v>0.30585000000000001</v>
      </c>
      <c r="S17" s="855">
        <f>IF(F17="X",'elemento PE_AP'!$C$15,'tab  1.1-1.2-1.3-1.4'!$C$30/100)</f>
        <v>0.30784</v>
      </c>
      <c r="T17" s="856">
        <f>'tab  2.1-2.2-2.3-2.4'!C30/100</f>
        <v>1.9470000000000001E-2</v>
      </c>
      <c r="U17" s="521">
        <f>S17+T17</f>
        <v>0.32730999999999999</v>
      </c>
      <c r="V17" s="855">
        <f>IF(F17="X",'elemento PE_AP'!$D$15,'tab  1.1-1.2-1.3-1.4'!$D$30/100)</f>
        <v>0.29061999999999999</v>
      </c>
      <c r="W17" s="856">
        <f>'tab  2.1-2.2-2.3-2.4'!D30/100</f>
        <v>1.9470000000000001E-2</v>
      </c>
      <c r="X17" s="521">
        <f>V17+W17</f>
        <v>0.31008999999999998</v>
      </c>
      <c r="Y17" s="855">
        <f>IF(F17="X",'elemento PE_AP'!$E$15,'tab  1.1-1.2-1.3-1.4'!$E$30/100)</f>
        <v>0.25303999999999999</v>
      </c>
      <c r="Z17" s="856">
        <f>'tab  2.1-2.2-2.3-2.4'!E30/100</f>
        <v>1.9470000000000001E-2</v>
      </c>
      <c r="AA17" s="522">
        <f>Y17+Z17</f>
        <v>0.27250999999999997</v>
      </c>
      <c r="AB17" s="855">
        <f>IF(F17="X",'elemento PE_AP'!$C$16,'tab  1.1-1.2-1.3-1.4'!$C$31/100)</f>
        <v>0.27705999999999997</v>
      </c>
      <c r="AC17" s="856">
        <f>'tab  2.1-2.2-2.3-2.4'!C31/100</f>
        <v>1.9470000000000001E-2</v>
      </c>
      <c r="AD17" s="521">
        <f>AB17+AC17</f>
        <v>0.29652999999999996</v>
      </c>
      <c r="AE17" s="855">
        <f>IF(F17="X",'elemento PE_AP'!$D$16,'tab  1.1-1.2-1.3-1.4'!$D$31/100)</f>
        <v>0.28090999999999999</v>
      </c>
      <c r="AF17" s="856">
        <f>'tab  2.1-2.2-2.3-2.4'!D31/100</f>
        <v>1.9470000000000001E-2</v>
      </c>
      <c r="AG17" s="521">
        <f>AE17+AF17</f>
        <v>0.30037999999999998</v>
      </c>
      <c r="AH17" s="855">
        <f>IF(F17="X",'elemento PE_AP'!$E$16,'tab  1.1-1.2-1.3-1.4'!$E$31/100)</f>
        <v>0.24132999999999999</v>
      </c>
      <c r="AI17" s="856">
        <f>'tab  2.1-2.2-2.3-2.4'!E31/100</f>
        <v>1.9470000000000001E-2</v>
      </c>
      <c r="AJ17" s="522">
        <f>AH17+AI17</f>
        <v>0.26079999999999998</v>
      </c>
      <c r="AK17" s="855">
        <f>IF(F17="X",'elemento PE_AP'!$C$17,'tab  1.1-1.2-1.3-1.4'!$C$32/100)</f>
        <v>0.29886000000000001</v>
      </c>
      <c r="AL17" s="856">
        <f>'tab  2.1-2.2-2.3-2.4'!C32/100</f>
        <v>1.9470000000000001E-2</v>
      </c>
      <c r="AM17" s="521">
        <f>AK17+AL17</f>
        <v>0.31833</v>
      </c>
      <c r="AN17" s="855">
        <f>IF(F17="X",'elemento PE_AP'!$D$17,'tab  1.1-1.2-1.3-1.4'!$D$32/100)</f>
        <v>0.29707</v>
      </c>
      <c r="AO17" s="856">
        <f>'tab  2.1-2.2-2.3-2.4'!D32/100</f>
        <v>1.9470000000000001E-2</v>
      </c>
      <c r="AP17" s="521">
        <f>AN17+AO17</f>
        <v>0.31653999999999999</v>
      </c>
      <c r="AQ17" s="855">
        <f>IF(F17="X",'elemento PE_AP'!$E$17,'tab  1.1-1.2-1.3-1.4'!$E$32/100)</f>
        <v>0.25294</v>
      </c>
      <c r="AR17" s="856">
        <f>'tab  2.1-2.2-2.3-2.4'!E32/100</f>
        <v>1.9470000000000001E-2</v>
      </c>
      <c r="AS17" s="522">
        <f>AQ17+AR17</f>
        <v>0.27240999999999999</v>
      </c>
      <c r="AT17" s="857">
        <f>'tab 4.1 - 4.2'!C11/100</f>
        <v>-1.0999999999999999E-4</v>
      </c>
      <c r="AU17" s="857">
        <f>'tab 4.1 - 4.2'!D11/100</f>
        <v>1.5689999999999999E-2</v>
      </c>
      <c r="AV17" s="879">
        <v>113.09350000000001</v>
      </c>
      <c r="AY17" s="878">
        <v>-6.8242000000000003</v>
      </c>
      <c r="AZ17" s="893">
        <f>'Tabella 1'!C15/100</f>
        <v>0</v>
      </c>
      <c r="BA17" s="902">
        <f>'Tabella 6'!C14/100</f>
        <v>0</v>
      </c>
      <c r="BB17" s="883">
        <f>'Tabella 7'!D12/100</f>
        <v>0</v>
      </c>
      <c r="BC17" s="895">
        <f>'Tabella 1'!D15/100</f>
        <v>0</v>
      </c>
      <c r="BD17" s="906">
        <f>'Tabella 6'!D14/100</f>
        <v>0</v>
      </c>
      <c r="BE17" s="648"/>
      <c r="BF17" s="894">
        <f>'Tabella 1'!E15/100</f>
        <v>0</v>
      </c>
      <c r="BG17" s="904">
        <f>'Tabella 6'!E14/100</f>
        <v>0</v>
      </c>
      <c r="BH17" s="885">
        <f>'Tabella 7'!F12/100</f>
        <v>0</v>
      </c>
      <c r="BI17" s="859">
        <f>'Tabella 7'!C12/100</f>
        <v>9.5E-4</v>
      </c>
      <c r="BJ17" s="525">
        <f>(I17+J17+BB17)/12</f>
        <v>1.9689666666666665</v>
      </c>
      <c r="BK17" s="525">
        <f>(AZ17+BA17)/12</f>
        <v>0</v>
      </c>
      <c r="BL17" s="526">
        <f>(K17+L17+BE17)/12</f>
        <v>2.3569333333333335</v>
      </c>
      <c r="BM17" s="526">
        <f>M17+N17+O17+BH17+BI17</f>
        <v>9.3200000000000002E-3</v>
      </c>
      <c r="BN17" s="538">
        <f>(BC17+BD17)/12</f>
        <v>0</v>
      </c>
      <c r="BO17" s="527">
        <f>BF17+BG17</f>
        <v>0</v>
      </c>
      <c r="BP17" s="539">
        <f>(AV17+AY17)/12</f>
        <v>8.8557749999999995</v>
      </c>
      <c r="BQ17" s="503">
        <f>P17+Q17+AT17+AU17+AW17</f>
        <v>0.32142999999999999</v>
      </c>
      <c r="BR17" s="528">
        <f>S17+T17+AT17+AU17+AW17</f>
        <v>0.34288999999999997</v>
      </c>
      <c r="BS17" s="529">
        <f>V17+W17+AT17+AU17+AW17</f>
        <v>0.32566999999999996</v>
      </c>
      <c r="BT17" s="503">
        <f>Y17+Z17+AT17+AU17+AW17</f>
        <v>0.28808999999999996</v>
      </c>
      <c r="BU17" s="528">
        <f>AB17+AC17+AT17+AU17+AW17</f>
        <v>0.31210999999999994</v>
      </c>
      <c r="BV17" s="529">
        <f>AE17+AF17+AT17+AU17+AW17</f>
        <v>0.31595999999999996</v>
      </c>
      <c r="BW17" s="503">
        <f>AH17+AI17+AT17+AW17+AU17</f>
        <v>0.27637999999999996</v>
      </c>
      <c r="BX17" s="528">
        <f>AK17+AL17+AT17+AU17+AW17</f>
        <v>0.33390999999999998</v>
      </c>
      <c r="BY17" s="529">
        <f>AN17+AO17+AT17+AU17+AW17</f>
        <v>0.33211999999999997</v>
      </c>
      <c r="BZ17" s="530">
        <f>AQ17+AR17+AT17+AU17+AW17</f>
        <v>0.28798999999999997</v>
      </c>
      <c r="CA17" s="540">
        <f>(AV17+AY17)/12</f>
        <v>8.8557749999999995</v>
      </c>
      <c r="CB17" s="522">
        <f>P17+Q17+AT17+AU17+AW17</f>
        <v>0.32142999999999999</v>
      </c>
      <c r="CC17" s="509">
        <f>S17+T17+AT17+AU17+AW17</f>
        <v>0.34288999999999997</v>
      </c>
      <c r="CD17" s="508">
        <f>V17+W17+AT17+AU17+AW17</f>
        <v>0.32566999999999996</v>
      </c>
      <c r="CE17" s="522">
        <f>Y17+Z17+AT17+AU17+AW17</f>
        <v>0.28808999999999996</v>
      </c>
      <c r="CF17" s="509">
        <f>AB17+AC17+AT17+AU17+AW17</f>
        <v>0.31210999999999994</v>
      </c>
      <c r="CG17" s="508">
        <f>AE17+AF17+AT17+AU17+AW17</f>
        <v>0.31595999999999996</v>
      </c>
      <c r="CH17" s="531">
        <f>AH17+AI17+AT17+AU17+AW17</f>
        <v>0.27637999999999996</v>
      </c>
      <c r="CI17" s="509">
        <f>AK17+AL17+AT17+AU17+AW17</f>
        <v>0.33390999999999998</v>
      </c>
      <c r="CJ17" s="508">
        <f>AN17+AO17+AT17+AU17+AW17</f>
        <v>0.33211999999999997</v>
      </c>
      <c r="CK17" s="520">
        <f>AQ17+AR17+AW17+AT17+AU17</f>
        <v>0.28798999999999997</v>
      </c>
      <c r="CL17" s="509">
        <f>M17+N17+O17+BH17+BI17</f>
        <v>9.3200000000000002E-3</v>
      </c>
      <c r="CM17" s="508">
        <f>(I17+J17+BB17)/12</f>
        <v>1.9689666666666665</v>
      </c>
      <c r="CN17" s="532">
        <f>(K17+L17+BE17)/12</f>
        <v>2.3569333333333335</v>
      </c>
      <c r="CO17" s="509">
        <f>BF17+BG17</f>
        <v>0</v>
      </c>
      <c r="CP17" s="508">
        <f>(BC17+BD17)/12</f>
        <v>0</v>
      </c>
      <c r="CQ17" s="532">
        <f>(AZ17+BA17)/12</f>
        <v>0</v>
      </c>
    </row>
    <row r="18" spans="1:119" s="79" customFormat="1" ht="28.5" customHeight="1" thickTop="1" thickBot="1">
      <c r="A18" s="100"/>
      <c r="B18" s="1430"/>
      <c r="C18" s="1487"/>
      <c r="D18" s="1488"/>
      <c r="E18" s="1489"/>
      <c r="F18" s="1489"/>
      <c r="G18" s="1490"/>
      <c r="H18" s="1539"/>
      <c r="I18" s="116" t="s">
        <v>85</v>
      </c>
      <c r="J18" s="80" t="s">
        <v>87</v>
      </c>
      <c r="K18" s="165" t="s">
        <v>126</v>
      </c>
      <c r="L18" s="81" t="s">
        <v>84</v>
      </c>
      <c r="M18" s="81" t="s">
        <v>215</v>
      </c>
      <c r="N18" s="80" t="s">
        <v>216</v>
      </c>
      <c r="O18" s="125" t="s">
        <v>217</v>
      </c>
      <c r="P18" s="1052" t="s">
        <v>123</v>
      </c>
      <c r="Q18" s="1053" t="s">
        <v>221</v>
      </c>
      <c r="R18" s="1054" t="s">
        <v>84</v>
      </c>
      <c r="S18" s="1052" t="s">
        <v>124</v>
      </c>
      <c r="T18" s="1055" t="s">
        <v>222</v>
      </c>
      <c r="U18" s="1056" t="s">
        <v>84</v>
      </c>
      <c r="V18" s="1057" t="s">
        <v>124</v>
      </c>
      <c r="W18" s="1055" t="s">
        <v>222</v>
      </c>
      <c r="X18" s="1058" t="s">
        <v>84</v>
      </c>
      <c r="Y18" s="1057" t="s">
        <v>124</v>
      </c>
      <c r="Z18" s="1055" t="s">
        <v>222</v>
      </c>
      <c r="AA18" s="1059" t="s">
        <v>84</v>
      </c>
      <c r="AB18" s="1052" t="s">
        <v>124</v>
      </c>
      <c r="AC18" s="1055" t="s">
        <v>222</v>
      </c>
      <c r="AD18" s="1058" t="s">
        <v>84</v>
      </c>
      <c r="AE18" s="1057" t="s">
        <v>124</v>
      </c>
      <c r="AF18" s="1055" t="s">
        <v>222</v>
      </c>
      <c r="AG18" s="1058" t="s">
        <v>84</v>
      </c>
      <c r="AH18" s="1057" t="s">
        <v>124</v>
      </c>
      <c r="AI18" s="1055" t="s">
        <v>222</v>
      </c>
      <c r="AJ18" s="1059" t="s">
        <v>84</v>
      </c>
      <c r="AK18" s="1052" t="s">
        <v>124</v>
      </c>
      <c r="AL18" s="1055" t="s">
        <v>222</v>
      </c>
      <c r="AM18" s="1058" t="s">
        <v>84</v>
      </c>
      <c r="AN18" s="1057" t="s">
        <v>124</v>
      </c>
      <c r="AO18" s="1055" t="s">
        <v>222</v>
      </c>
      <c r="AP18" s="1058" t="s">
        <v>84</v>
      </c>
      <c r="AQ18" s="1060" t="s">
        <v>124</v>
      </c>
      <c r="AR18" s="1055" t="s">
        <v>222</v>
      </c>
      <c r="AS18" s="1061" t="s">
        <v>84</v>
      </c>
      <c r="AT18" s="123" t="s">
        <v>225</v>
      </c>
      <c r="AU18" s="80" t="s">
        <v>226</v>
      </c>
      <c r="AV18" s="82" t="s">
        <v>220</v>
      </c>
      <c r="AW18" s="82" t="s">
        <v>84</v>
      </c>
      <c r="AX18" s="168" t="s">
        <v>84</v>
      </c>
      <c r="AY18" s="125" t="s">
        <v>125</v>
      </c>
      <c r="AZ18" s="143" t="s">
        <v>373</v>
      </c>
      <c r="BA18" s="140" t="s">
        <v>374</v>
      </c>
      <c r="BB18" s="144" t="s">
        <v>372</v>
      </c>
      <c r="BC18" s="135" t="s">
        <v>379</v>
      </c>
      <c r="BD18" s="140" t="s">
        <v>380</v>
      </c>
      <c r="BE18" s="146" t="s">
        <v>84</v>
      </c>
      <c r="BF18" s="143" t="s">
        <v>375</v>
      </c>
      <c r="BG18" s="140" t="s">
        <v>376</v>
      </c>
      <c r="BH18" s="145" t="s">
        <v>369</v>
      </c>
      <c r="BI18" s="139" t="s">
        <v>370</v>
      </c>
      <c r="BJ18" s="504">
        <v>11</v>
      </c>
      <c r="BK18" s="505">
        <v>16</v>
      </c>
      <c r="BL18" s="483" t="s">
        <v>127</v>
      </c>
      <c r="BM18" s="483">
        <v>64</v>
      </c>
      <c r="BN18" s="400" t="s">
        <v>379</v>
      </c>
      <c r="BO18" s="485" t="s">
        <v>381</v>
      </c>
      <c r="BP18" s="505">
        <v>80</v>
      </c>
      <c r="BQ18" s="487">
        <v>71</v>
      </c>
      <c r="BR18" s="488">
        <v>75</v>
      </c>
      <c r="BS18" s="489">
        <v>75</v>
      </c>
      <c r="BT18" s="487">
        <v>75</v>
      </c>
      <c r="BU18" s="488">
        <v>75</v>
      </c>
      <c r="BV18" s="489">
        <v>75</v>
      </c>
      <c r="BW18" s="487">
        <v>75</v>
      </c>
      <c r="BX18" s="488">
        <v>75</v>
      </c>
      <c r="BY18" s="489">
        <v>75</v>
      </c>
      <c r="BZ18" s="490">
        <v>75</v>
      </c>
      <c r="CA18" s="97">
        <v>80</v>
      </c>
      <c r="CB18" s="156" t="s">
        <v>344</v>
      </c>
      <c r="CC18" s="98" t="s">
        <v>344</v>
      </c>
      <c r="CD18" s="83" t="s">
        <v>344</v>
      </c>
      <c r="CE18" s="156" t="s">
        <v>344</v>
      </c>
      <c r="CF18" s="98" t="s">
        <v>344</v>
      </c>
      <c r="CG18" s="83" t="s">
        <v>344</v>
      </c>
      <c r="CH18" s="156" t="s">
        <v>344</v>
      </c>
      <c r="CI18" s="98" t="s">
        <v>344</v>
      </c>
      <c r="CJ18" s="83" t="s">
        <v>344</v>
      </c>
      <c r="CK18" s="587" t="s">
        <v>344</v>
      </c>
      <c r="CL18" s="98">
        <v>64</v>
      </c>
      <c r="CM18" s="83">
        <v>11</v>
      </c>
      <c r="CN18" s="99" t="s">
        <v>382</v>
      </c>
      <c r="CO18" s="348">
        <v>65</v>
      </c>
      <c r="CP18" s="135" t="s">
        <v>379</v>
      </c>
      <c r="CQ18" s="99">
        <v>16</v>
      </c>
      <c r="CS18" s="95"/>
      <c r="CT18" s="95"/>
      <c r="CU18" s="95"/>
      <c r="CV18" s="95"/>
      <c r="CW18" s="95"/>
    </row>
    <row r="19" spans="1:119" s="95" customFormat="1" ht="29.25" customHeight="1" thickTop="1" thickBot="1">
      <c r="A19" s="1491" t="s">
        <v>82</v>
      </c>
      <c r="B19" s="1430"/>
      <c r="C19" s="1487"/>
      <c r="D19" s="92" t="s">
        <v>8</v>
      </c>
      <c r="E19" s="965" t="s">
        <v>555</v>
      </c>
      <c r="F19" s="1039"/>
      <c r="G19" s="94" t="s">
        <v>66</v>
      </c>
      <c r="H19" s="1539"/>
      <c r="I19" s="840">
        <f>Tab.3!C11/100</f>
        <v>4.4817999999999998</v>
      </c>
      <c r="J19" s="842">
        <f>'Tabelle 1, 2, 3, 4'!C8/100</f>
        <v>19.145799999999998</v>
      </c>
      <c r="K19" s="846">
        <f>Tab.3!D11/100</f>
        <v>26.7867</v>
      </c>
      <c r="L19" s="708"/>
      <c r="M19" s="847">
        <f>'Tab.1 '!$D$9/100</f>
        <v>7.7800000000000005E-3</v>
      </c>
      <c r="N19" s="708"/>
      <c r="O19" s="846">
        <f>Tab.3!E11/100</f>
        <v>5.8999999999999992E-4</v>
      </c>
      <c r="P19" s="855">
        <f>IF(F19="X",INDEX('elemento PE_AP'!$1:$1048576,MATCH('NH-Tarife 3.Trimester 2022'!$P$9:$R$9,'elemento PE_AP'!$B:$B,0),3),'tab  1.1-1.2-1.3-1.4'!$C$8/100)</f>
        <v>0.28638000000000002</v>
      </c>
      <c r="Q19" s="856">
        <f>'tab  2.1-2.2-2.3-2.4'!$C$8/100</f>
        <v>1.9470000000000001E-2</v>
      </c>
      <c r="R19" s="709">
        <f>P19+Q19</f>
        <v>0.30585000000000001</v>
      </c>
      <c r="S19" s="855">
        <f>IF(F19="X",'elemento PE_AP'!$C$15,'tab  1.1-1.2-1.3-1.4'!$C$30/100)</f>
        <v>0.30784</v>
      </c>
      <c r="T19" s="856">
        <f>'tab  2.1-2.2-2.3-2.4'!$C$30/100</f>
        <v>1.9470000000000001E-2</v>
      </c>
      <c r="U19" s="521">
        <f t="shared" ref="U19:U22" si="0">S19+T19</f>
        <v>0.32730999999999999</v>
      </c>
      <c r="V19" s="855">
        <f>IF(F19="X",'elemento PE_AP'!$D$15,'tab  1.1-1.2-1.3-1.4'!$D$30/100)</f>
        <v>0.29061999999999999</v>
      </c>
      <c r="W19" s="856">
        <f>'tab  2.1-2.2-2.3-2.4'!D30/100</f>
        <v>1.9470000000000001E-2</v>
      </c>
      <c r="X19" s="521">
        <f t="shared" ref="X19:X22" si="1">V19+W19</f>
        <v>0.31008999999999998</v>
      </c>
      <c r="Y19" s="855">
        <f>IF(F19="X",'elemento PE_AP'!$E$15,'tab  1.1-1.2-1.3-1.4'!$E$30/100)</f>
        <v>0.25303999999999999</v>
      </c>
      <c r="Z19" s="856">
        <f>'tab  2.1-2.2-2.3-2.4'!E30/100</f>
        <v>1.9470000000000001E-2</v>
      </c>
      <c r="AA19" s="522">
        <f t="shared" ref="AA19:AA22" si="2">Y19+Z19</f>
        <v>0.27250999999999997</v>
      </c>
      <c r="AB19" s="855">
        <f>IF(F19="X",'elemento PE_AP'!$C$16,'tab  1.1-1.2-1.3-1.4'!$C$31/100)</f>
        <v>0.27705999999999997</v>
      </c>
      <c r="AC19" s="856">
        <f>'tab  2.1-2.2-2.3-2.4'!C31/100</f>
        <v>1.9470000000000001E-2</v>
      </c>
      <c r="AD19" s="521">
        <f t="shared" ref="AD19:AD22" si="3">AB19+AC19</f>
        <v>0.29652999999999996</v>
      </c>
      <c r="AE19" s="855">
        <f>IF(F19="X",'elemento PE_AP'!$D$16,'tab  1.1-1.2-1.3-1.4'!$D$31/100)</f>
        <v>0.28090999999999999</v>
      </c>
      <c r="AF19" s="856">
        <f>'tab  2.1-2.2-2.3-2.4'!D31/100</f>
        <v>1.9470000000000001E-2</v>
      </c>
      <c r="AG19" s="521">
        <f t="shared" ref="AG19:AG22" si="4">AE19+AF19</f>
        <v>0.30037999999999998</v>
      </c>
      <c r="AH19" s="855">
        <f>IF(F19="X",'elemento PE_AP'!$E$16,'tab  1.1-1.2-1.3-1.4'!$E$31/100)</f>
        <v>0.24132999999999999</v>
      </c>
      <c r="AI19" s="856">
        <f>'tab  2.1-2.2-2.3-2.4'!E31/100</f>
        <v>1.9470000000000001E-2</v>
      </c>
      <c r="AJ19" s="522">
        <f t="shared" ref="AJ19:AJ22" si="5">AH19+AI19</f>
        <v>0.26079999999999998</v>
      </c>
      <c r="AK19" s="855">
        <f>IF(F19="X",'elemento PE_AP'!$C$17,'tab  1.1-1.2-1.3-1.4'!$C$32/100)</f>
        <v>0.29886000000000001</v>
      </c>
      <c r="AL19" s="856">
        <f>'tab  2.1-2.2-2.3-2.4'!C32/100</f>
        <v>1.9470000000000001E-2</v>
      </c>
      <c r="AM19" s="521">
        <f t="shared" ref="AM19:AM22" si="6">AK19+AL19</f>
        <v>0.31833</v>
      </c>
      <c r="AN19" s="855">
        <f>IF(F19="X",'elemento PE_AP'!$D$17,'tab  1.1-1.2-1.3-1.4'!$D$32/100)</f>
        <v>0.29707</v>
      </c>
      <c r="AO19" s="856">
        <f>'tab  2.1-2.2-2.3-2.4'!D32/100</f>
        <v>1.9470000000000001E-2</v>
      </c>
      <c r="AP19" s="521">
        <f t="shared" ref="AP19:AP22" si="7">AN19+AO19</f>
        <v>0.31653999999999999</v>
      </c>
      <c r="AQ19" s="855">
        <f>IF(F19="X",'elemento PE_AP'!$E$17,'tab  1.1-1.2-1.3-1.4'!$E$32/100)</f>
        <v>0.25294</v>
      </c>
      <c r="AR19" s="856">
        <f>'tab  2.1-2.2-2.3-2.4'!E32/100</f>
        <v>1.9470000000000001E-2</v>
      </c>
      <c r="AS19" s="522">
        <f t="shared" ref="AS19:AS22" si="8">AQ19+AR19</f>
        <v>0.27240999999999999</v>
      </c>
      <c r="AT19" s="857">
        <f>'tab 4.1 - 4.2'!C12/100</f>
        <v>-1.0999999999999999E-4</v>
      </c>
      <c r="AU19" s="857">
        <f>'tab 4.1 - 4.2'!D12/100</f>
        <v>1.5689999999999999E-2</v>
      </c>
      <c r="AV19" s="879">
        <v>113.09350000000001</v>
      </c>
      <c r="AW19" s="649"/>
      <c r="AX19" s="649"/>
      <c r="AY19" s="878">
        <v>-6.8242000000000003</v>
      </c>
      <c r="AZ19" s="894">
        <f>'Tabella 1'!C16/100</f>
        <v>0</v>
      </c>
      <c r="BA19" s="902">
        <f>'Tabella 6'!C15/100</f>
        <v>0</v>
      </c>
      <c r="BB19" s="884">
        <f>'Tabella 7'!D13/100</f>
        <v>0</v>
      </c>
      <c r="BC19" s="895">
        <f>'Tabella 1'!D16/100</f>
        <v>0</v>
      </c>
      <c r="BD19" s="907">
        <f>'Tabella 6'!D15/100</f>
        <v>0</v>
      </c>
      <c r="BE19" s="532"/>
      <c r="BF19" s="894">
        <f>'Tabella 1'!E16/100</f>
        <v>0</v>
      </c>
      <c r="BG19" s="904">
        <f>'Tabella 6'!E15/100</f>
        <v>0</v>
      </c>
      <c r="BH19" s="885">
        <f>'Tabella 7'!F13/100</f>
        <v>0</v>
      </c>
      <c r="BI19" s="859">
        <f>'Tabella 7'!C13/100</f>
        <v>9.5E-4</v>
      </c>
      <c r="BJ19" s="525">
        <f>(I19+J19+BB19)/12</f>
        <v>1.9689666666666665</v>
      </c>
      <c r="BK19" s="525">
        <f>(AZ19+BA19)/12</f>
        <v>0</v>
      </c>
      <c r="BL19" s="526">
        <f>(K19+L19+BE19)/12</f>
        <v>2.2322250000000001</v>
      </c>
      <c r="BM19" s="526">
        <f>M19+N19+O19+BH19+BI19</f>
        <v>9.3200000000000002E-3</v>
      </c>
      <c r="BN19" s="538">
        <f>(BC19+BD19)/12</f>
        <v>0</v>
      </c>
      <c r="BO19" s="527">
        <f>BF19+BG19</f>
        <v>0</v>
      </c>
      <c r="BP19" s="539">
        <f>(AV19+AY19)/12</f>
        <v>8.8557749999999995</v>
      </c>
      <c r="BQ19" s="503">
        <f t="shared" ref="BQ19:BQ22" si="9">P19+Q19+AT19+AU19+AW19</f>
        <v>0.32142999999999999</v>
      </c>
      <c r="BR19" s="528">
        <f>S19+T19+AT19+AU19+AW19</f>
        <v>0.34288999999999997</v>
      </c>
      <c r="BS19" s="529">
        <f>V19+W19+AT19+AU19+AW19</f>
        <v>0.32566999999999996</v>
      </c>
      <c r="BT19" s="503">
        <f>Y19+Z19+AT19+AU19+AW19</f>
        <v>0.28808999999999996</v>
      </c>
      <c r="BU19" s="528">
        <f t="shared" ref="BU19:BU22" si="10">AB19+AC19+AT19+AU19+AW19</f>
        <v>0.31210999999999994</v>
      </c>
      <c r="BV19" s="529">
        <f t="shared" ref="BV19:BV22" si="11">AE19+AF19+AT19+AU19+AW19</f>
        <v>0.31595999999999996</v>
      </c>
      <c r="BW19" s="503">
        <f t="shared" ref="BW19:BW22" si="12">AH19+AI19+AT19+AW19+AU19</f>
        <v>0.27637999999999996</v>
      </c>
      <c r="BX19" s="528">
        <f t="shared" ref="BX19:BX22" si="13">AK19+AL19+AT19+AU19+AW19</f>
        <v>0.33390999999999998</v>
      </c>
      <c r="BY19" s="529">
        <f t="shared" ref="BY19:BY22" si="14">AN19+AO19+AT19+AU19+AW19</f>
        <v>0.33211999999999997</v>
      </c>
      <c r="BZ19" s="530">
        <f t="shared" ref="BZ19:BZ22" si="15">AQ19+AR19+AT19+AU19+AW19</f>
        <v>0.28798999999999997</v>
      </c>
      <c r="CA19" s="540">
        <f>(AV19+AY19)/12</f>
        <v>8.8557749999999995</v>
      </c>
      <c r="CB19" s="522">
        <f>P19+Q19+AT19+AU19+AW19</f>
        <v>0.32142999999999999</v>
      </c>
      <c r="CC19" s="509">
        <f>S19+T19+AT19+AU19+AW19</f>
        <v>0.34288999999999997</v>
      </c>
      <c r="CD19" s="508">
        <f>V19+W19+AT19+AU19+AW19</f>
        <v>0.32566999999999996</v>
      </c>
      <c r="CE19" s="522">
        <f>Y19+Z19+AT19+AU19+AW19</f>
        <v>0.28808999999999996</v>
      </c>
      <c r="CF19" s="509">
        <f t="shared" ref="CF19:CF22" si="16">AB19+AC19+AT19+AU19+AW19</f>
        <v>0.31210999999999994</v>
      </c>
      <c r="CG19" s="508">
        <f t="shared" ref="CG19:CG22" si="17">AE19+AF19+AT19+AU19+AW19</f>
        <v>0.31595999999999996</v>
      </c>
      <c r="CH19" s="531">
        <f t="shared" ref="CH19:CH22" si="18">AH19+AI19+AT19+AU19+AW19</f>
        <v>0.27637999999999996</v>
      </c>
      <c r="CI19" s="509">
        <f t="shared" ref="CI19:CI22" si="19">AK19+AL19+AT19+AU19+AW19</f>
        <v>0.33390999999999998</v>
      </c>
      <c r="CJ19" s="508">
        <f t="shared" ref="CJ19:CJ22" si="20">AN19+AO19+AT19+AU19+AW19</f>
        <v>0.33211999999999997</v>
      </c>
      <c r="CK19" s="520">
        <f t="shared" ref="CK19:CK22" si="21">AQ19+AR19+AW19+AT19+AU19</f>
        <v>0.28798999999999997</v>
      </c>
      <c r="CL19" s="509">
        <f>M19+N19+O19+BH19+BI19</f>
        <v>9.3200000000000002E-3</v>
      </c>
      <c r="CM19" s="508">
        <f>(I19+J19+BB19)/12</f>
        <v>1.9689666666666665</v>
      </c>
      <c r="CN19" s="532">
        <f>(K19+L19+BE19)/12</f>
        <v>2.2322250000000001</v>
      </c>
      <c r="CO19" s="509">
        <f>BF19+BG19</f>
        <v>0</v>
      </c>
      <c r="CP19" s="508">
        <f>(BC19+BD19)/12</f>
        <v>0</v>
      </c>
      <c r="CQ19" s="532">
        <f>(AZ19+BA19)/12</f>
        <v>0</v>
      </c>
    </row>
    <row r="20" spans="1:119" s="95" customFormat="1" ht="29.25" customHeight="1" thickBot="1">
      <c r="A20" s="1492"/>
      <c r="B20" s="1430"/>
      <c r="C20" s="1487"/>
      <c r="D20" s="92" t="s">
        <v>8</v>
      </c>
      <c r="E20" s="965" t="s">
        <v>556</v>
      </c>
      <c r="F20" s="1039"/>
      <c r="G20" s="94" t="s">
        <v>67</v>
      </c>
      <c r="H20" s="1539"/>
      <c r="I20" s="840">
        <f>Tab.3!C12/100</f>
        <v>4.4817999999999998</v>
      </c>
      <c r="J20" s="842">
        <f>'Tabelle 1, 2, 3, 4'!C8/100</f>
        <v>19.145799999999998</v>
      </c>
      <c r="K20" s="846">
        <f>Tab.3!D12/100</f>
        <v>29.779699999999998</v>
      </c>
      <c r="L20" s="708"/>
      <c r="M20" s="847">
        <f>'Tab.1 '!$D$9/100</f>
        <v>7.7800000000000005E-3</v>
      </c>
      <c r="N20" s="708"/>
      <c r="O20" s="846">
        <f>Tab.3!E12/100</f>
        <v>5.8999999999999992E-4</v>
      </c>
      <c r="P20" s="855">
        <f>IF(F20="X",INDEX('elemento PE_AP'!$1:$1048576,MATCH('NH-Tarife 3.Trimester 2022'!$P$9:$R$9,'elemento PE_AP'!$B:$B,0),3),'tab  1.1-1.2-1.3-1.4'!$C$8/100)</f>
        <v>0.28638000000000002</v>
      </c>
      <c r="Q20" s="856">
        <f>'tab  2.1-2.2-2.3-2.4'!$C$8/100</f>
        <v>1.9470000000000001E-2</v>
      </c>
      <c r="R20" s="709">
        <f>P20+Q20</f>
        <v>0.30585000000000001</v>
      </c>
      <c r="S20" s="855">
        <f>IF(F20="X",'elemento PE_AP'!$C$15,'tab  1.1-1.2-1.3-1.4'!$C$30/100)</f>
        <v>0.30784</v>
      </c>
      <c r="T20" s="856">
        <f>'tab  2.1-2.2-2.3-2.4'!$C$30/100</f>
        <v>1.9470000000000001E-2</v>
      </c>
      <c r="U20" s="521">
        <f t="shared" si="0"/>
        <v>0.32730999999999999</v>
      </c>
      <c r="V20" s="855">
        <f>IF(F20="X",'elemento PE_AP'!$D$15,'tab  1.1-1.2-1.3-1.4'!$D$30/100)</f>
        <v>0.29061999999999999</v>
      </c>
      <c r="W20" s="856">
        <f>'tab  2.1-2.2-2.3-2.4'!D30/100</f>
        <v>1.9470000000000001E-2</v>
      </c>
      <c r="X20" s="521">
        <f t="shared" si="1"/>
        <v>0.31008999999999998</v>
      </c>
      <c r="Y20" s="855">
        <f>IF(F20="X",'elemento PE_AP'!$E$15,'tab  1.1-1.2-1.3-1.4'!$E$30/100)</f>
        <v>0.25303999999999999</v>
      </c>
      <c r="Z20" s="856">
        <f>'tab  2.1-2.2-2.3-2.4'!E30/100</f>
        <v>1.9470000000000001E-2</v>
      </c>
      <c r="AA20" s="522">
        <f t="shared" si="2"/>
        <v>0.27250999999999997</v>
      </c>
      <c r="AB20" s="855">
        <f>IF(F20="X",'elemento PE_AP'!$C$16,'tab  1.1-1.2-1.3-1.4'!$C$31/100)</f>
        <v>0.27705999999999997</v>
      </c>
      <c r="AC20" s="856">
        <f>'tab  2.1-2.2-2.3-2.4'!C31/100</f>
        <v>1.9470000000000001E-2</v>
      </c>
      <c r="AD20" s="521">
        <f t="shared" si="3"/>
        <v>0.29652999999999996</v>
      </c>
      <c r="AE20" s="855">
        <f>IF(F20="X",'elemento PE_AP'!$D$16,'tab  1.1-1.2-1.3-1.4'!$D$31/100)</f>
        <v>0.28090999999999999</v>
      </c>
      <c r="AF20" s="856">
        <f>'tab  2.1-2.2-2.3-2.4'!D31/100</f>
        <v>1.9470000000000001E-2</v>
      </c>
      <c r="AG20" s="521">
        <f t="shared" si="4"/>
        <v>0.30037999999999998</v>
      </c>
      <c r="AH20" s="855">
        <f>IF(F20="X",'elemento PE_AP'!$E$16,'tab  1.1-1.2-1.3-1.4'!$E$31/100)</f>
        <v>0.24132999999999999</v>
      </c>
      <c r="AI20" s="856">
        <f>'tab  2.1-2.2-2.3-2.4'!E31/100</f>
        <v>1.9470000000000001E-2</v>
      </c>
      <c r="AJ20" s="522">
        <f t="shared" si="5"/>
        <v>0.26079999999999998</v>
      </c>
      <c r="AK20" s="855">
        <f>IF(F20="X",'elemento PE_AP'!$C$17,'tab  1.1-1.2-1.3-1.4'!$C$32/100)</f>
        <v>0.29886000000000001</v>
      </c>
      <c r="AL20" s="856">
        <f>'tab  2.1-2.2-2.3-2.4'!C32/100</f>
        <v>1.9470000000000001E-2</v>
      </c>
      <c r="AM20" s="521">
        <f t="shared" si="6"/>
        <v>0.31833</v>
      </c>
      <c r="AN20" s="855">
        <f>IF(F20="X",'elemento PE_AP'!$D$17,'tab  1.1-1.2-1.3-1.4'!$D$32/100)</f>
        <v>0.29707</v>
      </c>
      <c r="AO20" s="856">
        <f>'tab  2.1-2.2-2.3-2.4'!D32/100</f>
        <v>1.9470000000000001E-2</v>
      </c>
      <c r="AP20" s="521">
        <f t="shared" si="7"/>
        <v>0.31653999999999999</v>
      </c>
      <c r="AQ20" s="855">
        <f>IF(F20="X",'elemento PE_AP'!$E$17,'tab  1.1-1.2-1.3-1.4'!$E$32/100)</f>
        <v>0.25294</v>
      </c>
      <c r="AR20" s="856">
        <f>'tab  2.1-2.2-2.3-2.4'!E32/100</f>
        <v>1.9470000000000001E-2</v>
      </c>
      <c r="AS20" s="522">
        <f t="shared" si="8"/>
        <v>0.27240999999999999</v>
      </c>
      <c r="AT20" s="857">
        <f>'tab 4.1 - 4.2'!C12/100</f>
        <v>-1.0999999999999999E-4</v>
      </c>
      <c r="AU20" s="857">
        <f>'tab 4.1 - 4.2'!D12/100</f>
        <v>1.5689999999999999E-2</v>
      </c>
      <c r="AV20" s="879">
        <v>113.09350000000001</v>
      </c>
      <c r="AW20" s="650"/>
      <c r="AX20" s="650"/>
      <c r="AY20" s="878">
        <v>-6.8242000000000003</v>
      </c>
      <c r="AZ20" s="894">
        <f>'Tabella 1'!C17/100</f>
        <v>0</v>
      </c>
      <c r="BA20" s="902">
        <f>'Tabella 6'!C16/100</f>
        <v>0</v>
      </c>
      <c r="BB20" s="884">
        <f>'Tabella 7'!D14/100</f>
        <v>0</v>
      </c>
      <c r="BC20" s="895">
        <f>'Tabella 1'!D17/100</f>
        <v>0</v>
      </c>
      <c r="BD20" s="907">
        <f>'Tabella 6'!D16/100</f>
        <v>0</v>
      </c>
      <c r="BE20" s="532"/>
      <c r="BF20" s="894">
        <f>'Tabella 1'!E17/100</f>
        <v>0</v>
      </c>
      <c r="BG20" s="904">
        <f>'Tabella 6'!E16/100</f>
        <v>0</v>
      </c>
      <c r="BH20" s="885">
        <f>'Tabella 7'!F14/100</f>
        <v>0</v>
      </c>
      <c r="BI20" s="859">
        <f>'Tabella 7'!C14/100</f>
        <v>9.5E-4</v>
      </c>
      <c r="BJ20" s="525">
        <f>(I20+J20+BB20)/12</f>
        <v>1.9689666666666665</v>
      </c>
      <c r="BK20" s="525">
        <f>(AZ20+BA20)/12</f>
        <v>0</v>
      </c>
      <c r="BL20" s="526">
        <f>(K20+L20+BE20)/12</f>
        <v>2.4816416666666665</v>
      </c>
      <c r="BM20" s="526">
        <f>M20+N20+O20+BH20+BI20</f>
        <v>9.3200000000000002E-3</v>
      </c>
      <c r="BN20" s="538">
        <f>(BC20+BD20)/12</f>
        <v>0</v>
      </c>
      <c r="BO20" s="527">
        <f>BF20+BG20</f>
        <v>0</v>
      </c>
      <c r="BP20" s="539">
        <f>(AV20+AY20)/12</f>
        <v>8.8557749999999995</v>
      </c>
      <c r="BQ20" s="503">
        <f t="shared" si="9"/>
        <v>0.32142999999999999</v>
      </c>
      <c r="BR20" s="528">
        <f>S20+T20+AT20+AU20+AW20</f>
        <v>0.34288999999999997</v>
      </c>
      <c r="BS20" s="529">
        <f>V20+W20+AT20+AU20+AW20</f>
        <v>0.32566999999999996</v>
      </c>
      <c r="BT20" s="503">
        <f>Y20+Z20+AT20+AU20+AW20</f>
        <v>0.28808999999999996</v>
      </c>
      <c r="BU20" s="528">
        <f t="shared" si="10"/>
        <v>0.31210999999999994</v>
      </c>
      <c r="BV20" s="529">
        <f t="shared" si="11"/>
        <v>0.31595999999999996</v>
      </c>
      <c r="BW20" s="503">
        <f t="shared" si="12"/>
        <v>0.27637999999999996</v>
      </c>
      <c r="BX20" s="528">
        <f t="shared" si="13"/>
        <v>0.33390999999999998</v>
      </c>
      <c r="BY20" s="529">
        <f t="shared" si="14"/>
        <v>0.33211999999999997</v>
      </c>
      <c r="BZ20" s="530">
        <f t="shared" si="15"/>
        <v>0.28798999999999997</v>
      </c>
      <c r="CA20" s="540">
        <f>(AV20+AY20)/12</f>
        <v>8.8557749999999995</v>
      </c>
      <c r="CB20" s="522">
        <f t="shared" ref="CB20:CB22" si="22">P20+Q20+AT20+AU20+AW20</f>
        <v>0.32142999999999999</v>
      </c>
      <c r="CC20" s="509">
        <f>S20+T20+AT20+AU20+AW20</f>
        <v>0.34288999999999997</v>
      </c>
      <c r="CD20" s="508">
        <f>V20+W20+AT20+AU20+AW20</f>
        <v>0.32566999999999996</v>
      </c>
      <c r="CE20" s="522">
        <f>Y20+Z20+AT20+AU20+AW20</f>
        <v>0.28808999999999996</v>
      </c>
      <c r="CF20" s="509">
        <f t="shared" si="16"/>
        <v>0.31210999999999994</v>
      </c>
      <c r="CG20" s="508">
        <f t="shared" si="17"/>
        <v>0.31595999999999996</v>
      </c>
      <c r="CH20" s="531">
        <f t="shared" si="18"/>
        <v>0.27637999999999996</v>
      </c>
      <c r="CI20" s="509">
        <f>AK20+AL20+AT20+AU20+AW20</f>
        <v>0.33390999999999998</v>
      </c>
      <c r="CJ20" s="508">
        <f t="shared" si="20"/>
        <v>0.33211999999999997</v>
      </c>
      <c r="CK20" s="520">
        <f t="shared" si="21"/>
        <v>0.28798999999999997</v>
      </c>
      <c r="CL20" s="509">
        <f>M20+N20+O20+BH20+BI20</f>
        <v>9.3200000000000002E-3</v>
      </c>
      <c r="CM20" s="508">
        <f>(I20+J20+BB20)/12</f>
        <v>1.9689666666666665</v>
      </c>
      <c r="CN20" s="532">
        <f>(K20+L20+BE20)/12</f>
        <v>2.4816416666666665</v>
      </c>
      <c r="CO20" s="509">
        <f>BF20+BG20</f>
        <v>0</v>
      </c>
      <c r="CP20" s="508">
        <f>(BC20+BD20)/12</f>
        <v>0</v>
      </c>
      <c r="CQ20" s="532">
        <f>(AZ20+BA20)/12</f>
        <v>0</v>
      </c>
    </row>
    <row r="21" spans="1:119" s="95" customFormat="1" ht="29.25" customHeight="1" thickBot="1">
      <c r="A21" s="1492"/>
      <c r="B21" s="1430"/>
      <c r="C21" s="1487"/>
      <c r="D21" s="92" t="s">
        <v>8</v>
      </c>
      <c r="E21" s="965" t="s">
        <v>557</v>
      </c>
      <c r="F21" s="1039"/>
      <c r="G21" s="94" t="s">
        <v>68</v>
      </c>
      <c r="H21" s="1539"/>
      <c r="I21" s="841">
        <f>Tab.3!C13/100</f>
        <v>4.93</v>
      </c>
      <c r="J21" s="842">
        <f>'Tabelle 1, 2, 3, 4'!C8/100</f>
        <v>19.145799999999998</v>
      </c>
      <c r="K21" s="846">
        <f>Tab.3!D13/100</f>
        <v>29.779699999999998</v>
      </c>
      <c r="L21" s="708"/>
      <c r="M21" s="847">
        <f>'Tab.1 '!$D$9/100</f>
        <v>7.7800000000000005E-3</v>
      </c>
      <c r="N21" s="708"/>
      <c r="O21" s="846">
        <f>Tab.3!E13/100</f>
        <v>5.8999999999999992E-4</v>
      </c>
      <c r="P21" s="855">
        <f>IF(F21="X",INDEX('elemento PE_AP'!$1:$1048576,MATCH('NH-Tarife 3.Trimester 2022'!$P$9:$R$9,'elemento PE_AP'!$B:$B,0),3),'tab  1.1-1.2-1.3-1.4'!$C$8/100)</f>
        <v>0.28638000000000002</v>
      </c>
      <c r="Q21" s="856">
        <f>'tab  2.1-2.2-2.3-2.4'!$C$8/100</f>
        <v>1.9470000000000001E-2</v>
      </c>
      <c r="R21" s="709">
        <f>P21+Q21</f>
        <v>0.30585000000000001</v>
      </c>
      <c r="S21" s="855">
        <f>IF(F21="X",'elemento PE_AP'!$C$15,'tab  1.1-1.2-1.3-1.4'!$C$30/100)</f>
        <v>0.30784</v>
      </c>
      <c r="T21" s="856">
        <f>'tab  2.1-2.2-2.3-2.4'!$C$30/100</f>
        <v>1.9470000000000001E-2</v>
      </c>
      <c r="U21" s="521">
        <f t="shared" si="0"/>
        <v>0.32730999999999999</v>
      </c>
      <c r="V21" s="855">
        <f>IF(F21="X",'elemento PE_AP'!$D$15,'tab  1.1-1.2-1.3-1.4'!$D$30/100)</f>
        <v>0.29061999999999999</v>
      </c>
      <c r="W21" s="856">
        <f>'tab  2.1-2.2-2.3-2.4'!D30/100</f>
        <v>1.9470000000000001E-2</v>
      </c>
      <c r="X21" s="521">
        <f t="shared" si="1"/>
        <v>0.31008999999999998</v>
      </c>
      <c r="Y21" s="855">
        <f>IF(F21="X",'elemento PE_AP'!$E$15,'tab  1.1-1.2-1.3-1.4'!$E$30/100)</f>
        <v>0.25303999999999999</v>
      </c>
      <c r="Z21" s="856">
        <f>'tab  2.1-2.2-2.3-2.4'!E30/100</f>
        <v>1.9470000000000001E-2</v>
      </c>
      <c r="AA21" s="522">
        <f t="shared" si="2"/>
        <v>0.27250999999999997</v>
      </c>
      <c r="AB21" s="855">
        <f>IF(F21="X",'elemento PE_AP'!$C$16,'tab  1.1-1.2-1.3-1.4'!$C$31/100)</f>
        <v>0.27705999999999997</v>
      </c>
      <c r="AC21" s="856">
        <f>'tab  2.1-2.2-2.3-2.4'!C31/100</f>
        <v>1.9470000000000001E-2</v>
      </c>
      <c r="AD21" s="521">
        <f t="shared" si="3"/>
        <v>0.29652999999999996</v>
      </c>
      <c r="AE21" s="855">
        <f>IF(F21="X",'elemento PE_AP'!$D$16,'tab  1.1-1.2-1.3-1.4'!$D$31/100)</f>
        <v>0.28090999999999999</v>
      </c>
      <c r="AF21" s="856">
        <f>'tab  2.1-2.2-2.3-2.4'!D31/100</f>
        <v>1.9470000000000001E-2</v>
      </c>
      <c r="AG21" s="521">
        <f t="shared" si="4"/>
        <v>0.30037999999999998</v>
      </c>
      <c r="AH21" s="855">
        <f>IF(F21="X",'elemento PE_AP'!$E$16,'tab  1.1-1.2-1.3-1.4'!$E$31/100)</f>
        <v>0.24132999999999999</v>
      </c>
      <c r="AI21" s="856">
        <f>'tab  2.1-2.2-2.3-2.4'!E31/100</f>
        <v>1.9470000000000001E-2</v>
      </c>
      <c r="AJ21" s="522">
        <f t="shared" si="5"/>
        <v>0.26079999999999998</v>
      </c>
      <c r="AK21" s="855">
        <f>IF(F21="X",'elemento PE_AP'!$C$17,'tab  1.1-1.2-1.3-1.4'!$C$32/100)</f>
        <v>0.29886000000000001</v>
      </c>
      <c r="AL21" s="856">
        <f>'tab  2.1-2.2-2.3-2.4'!C32/100</f>
        <v>1.9470000000000001E-2</v>
      </c>
      <c r="AM21" s="521">
        <f t="shared" si="6"/>
        <v>0.31833</v>
      </c>
      <c r="AN21" s="855">
        <f>IF(F21="X",'elemento PE_AP'!$D$17,'tab  1.1-1.2-1.3-1.4'!$D$32/100)</f>
        <v>0.29707</v>
      </c>
      <c r="AO21" s="856">
        <f>'tab  2.1-2.2-2.3-2.4'!D32/100</f>
        <v>1.9470000000000001E-2</v>
      </c>
      <c r="AP21" s="521">
        <f t="shared" si="7"/>
        <v>0.31653999999999999</v>
      </c>
      <c r="AQ21" s="855">
        <f>IF(F21="X",'elemento PE_AP'!$E$17,'tab  1.1-1.2-1.3-1.4'!$E$32/100)</f>
        <v>0.25294</v>
      </c>
      <c r="AR21" s="856">
        <f>'tab  2.1-2.2-2.3-2.4'!E32/100</f>
        <v>1.9470000000000001E-2</v>
      </c>
      <c r="AS21" s="522">
        <f t="shared" si="8"/>
        <v>0.27240999999999999</v>
      </c>
      <c r="AT21" s="857">
        <f>'tab 4.1 - 4.2'!C12/100</f>
        <v>-1.0999999999999999E-4</v>
      </c>
      <c r="AU21" s="857">
        <f>'tab 4.1 - 4.2'!D12/100</f>
        <v>1.5689999999999999E-2</v>
      </c>
      <c r="AV21" s="879">
        <v>113.09350000000001</v>
      </c>
      <c r="AW21" s="651"/>
      <c r="AX21" s="651"/>
      <c r="AY21" s="878">
        <v>-6.8242000000000003</v>
      </c>
      <c r="AZ21" s="894">
        <f>'Tabella 1'!C18/100</f>
        <v>0</v>
      </c>
      <c r="BA21" s="902">
        <f>'Tabella 6'!C17/100</f>
        <v>0</v>
      </c>
      <c r="BB21" s="884">
        <f>'Tabella 7'!D15/100</f>
        <v>0</v>
      </c>
      <c r="BC21" s="895">
        <f>'Tabella 1'!D18/100</f>
        <v>0</v>
      </c>
      <c r="BD21" s="907">
        <f>'Tabella 6'!D17/100</f>
        <v>0</v>
      </c>
      <c r="BE21" s="532"/>
      <c r="BF21" s="894">
        <f>'Tabella 1'!E18/100</f>
        <v>0</v>
      </c>
      <c r="BG21" s="904">
        <f>'Tabella 6'!E17/100</f>
        <v>0</v>
      </c>
      <c r="BH21" s="885">
        <f>'Tabella 7'!F15/100</f>
        <v>0</v>
      </c>
      <c r="BI21" s="859">
        <f>'Tabella 7'!C15/100</f>
        <v>9.5E-4</v>
      </c>
      <c r="BJ21" s="525">
        <f>(I21+J21+BB21)/12</f>
        <v>2.0063166666666663</v>
      </c>
      <c r="BK21" s="525">
        <f>(AZ21+BA21)/12</f>
        <v>0</v>
      </c>
      <c r="BL21" s="526">
        <f>(K21+L21+BE21)/12</f>
        <v>2.4816416666666665</v>
      </c>
      <c r="BM21" s="526">
        <f>M21+N21+O21+BH21+BI21</f>
        <v>9.3200000000000002E-3</v>
      </c>
      <c r="BN21" s="538">
        <f>(BC21+BD21)/12</f>
        <v>0</v>
      </c>
      <c r="BO21" s="527">
        <f>BF21+BG21</f>
        <v>0</v>
      </c>
      <c r="BP21" s="539">
        <f>(AV21+AY21)/12</f>
        <v>8.8557749999999995</v>
      </c>
      <c r="BQ21" s="503">
        <f t="shared" si="9"/>
        <v>0.32142999999999999</v>
      </c>
      <c r="BR21" s="528">
        <f>S21+T21+AT21+AU21+AW21</f>
        <v>0.34288999999999997</v>
      </c>
      <c r="BS21" s="529">
        <f>V21+W21+AT21+AU21+AW21</f>
        <v>0.32566999999999996</v>
      </c>
      <c r="BT21" s="503">
        <f>Y21+Z21+AT21+AU21+AW21</f>
        <v>0.28808999999999996</v>
      </c>
      <c r="BU21" s="528">
        <f t="shared" si="10"/>
        <v>0.31210999999999994</v>
      </c>
      <c r="BV21" s="529">
        <f t="shared" si="11"/>
        <v>0.31595999999999996</v>
      </c>
      <c r="BW21" s="503">
        <f t="shared" si="12"/>
        <v>0.27637999999999996</v>
      </c>
      <c r="BX21" s="528">
        <f t="shared" si="13"/>
        <v>0.33390999999999998</v>
      </c>
      <c r="BY21" s="529">
        <f t="shared" si="14"/>
        <v>0.33211999999999997</v>
      </c>
      <c r="BZ21" s="530">
        <f t="shared" si="15"/>
        <v>0.28798999999999997</v>
      </c>
      <c r="CA21" s="540">
        <f>(AV21+AY21)/12</f>
        <v>8.8557749999999995</v>
      </c>
      <c r="CB21" s="522">
        <f t="shared" si="22"/>
        <v>0.32142999999999999</v>
      </c>
      <c r="CC21" s="509">
        <f>S21+T21+AT21+AU21+AW21</f>
        <v>0.34288999999999997</v>
      </c>
      <c r="CD21" s="508">
        <f>V21+W21+AT21+AU21+AW21</f>
        <v>0.32566999999999996</v>
      </c>
      <c r="CE21" s="522">
        <f>Y21+Z21+AT21+AU21+AW21</f>
        <v>0.28808999999999996</v>
      </c>
      <c r="CF21" s="509">
        <f t="shared" si="16"/>
        <v>0.31210999999999994</v>
      </c>
      <c r="CG21" s="508">
        <f t="shared" si="17"/>
        <v>0.31595999999999996</v>
      </c>
      <c r="CH21" s="531">
        <f t="shared" si="18"/>
        <v>0.27637999999999996</v>
      </c>
      <c r="CI21" s="509">
        <f t="shared" si="19"/>
        <v>0.33390999999999998</v>
      </c>
      <c r="CJ21" s="508">
        <f t="shared" si="20"/>
        <v>0.33211999999999997</v>
      </c>
      <c r="CK21" s="520">
        <f t="shared" si="21"/>
        <v>0.28798999999999997</v>
      </c>
      <c r="CL21" s="509">
        <f>M21+N21+O21+BH21+BI21</f>
        <v>9.3200000000000002E-3</v>
      </c>
      <c r="CM21" s="508">
        <f>(I21+J21+BB21)/12</f>
        <v>2.0063166666666663</v>
      </c>
      <c r="CN21" s="532">
        <f>(K21+L21+BE21)/12</f>
        <v>2.4816416666666665</v>
      </c>
      <c r="CO21" s="509">
        <f>BF21+BG21</f>
        <v>0</v>
      </c>
      <c r="CP21" s="508">
        <f>(BC21+BD21)/12</f>
        <v>0</v>
      </c>
      <c r="CQ21" s="532">
        <f>(AZ21+BA21)/12</f>
        <v>0</v>
      </c>
    </row>
    <row r="22" spans="1:119" s="95" customFormat="1" ht="29.25" customHeight="1" thickBot="1">
      <c r="A22" s="1492"/>
      <c r="B22" s="1430"/>
      <c r="C22" s="1487"/>
      <c r="D22" s="92" t="s">
        <v>8</v>
      </c>
      <c r="E22" s="965" t="s">
        <v>558</v>
      </c>
      <c r="F22" s="1039"/>
      <c r="G22" s="94" t="s">
        <v>69</v>
      </c>
      <c r="H22" s="1540"/>
      <c r="I22" s="841">
        <f>Tab.3!C14/100</f>
        <v>4.93</v>
      </c>
      <c r="J22" s="842">
        <f>'Tabelle 1, 2, 3, 4'!C8/100</f>
        <v>19.145799999999998</v>
      </c>
      <c r="K22" s="846">
        <f>Tab.3!D14/100</f>
        <v>29.779699999999998</v>
      </c>
      <c r="L22" s="708"/>
      <c r="M22" s="847">
        <f>'Tab.1 '!$D$9/100</f>
        <v>7.7800000000000005E-3</v>
      </c>
      <c r="N22" s="708"/>
      <c r="O22" s="846">
        <f>Tab.3!E14/100</f>
        <v>5.8999999999999992E-4</v>
      </c>
      <c r="P22" s="855">
        <f>IF(F22="X",INDEX('elemento PE_AP'!$1:$1048576,MATCH('NH-Tarife 3.Trimester 2022'!$P$9:$R$9,'elemento PE_AP'!$B:$B,0),3),'tab  1.1-1.2-1.3-1.4'!$C$8/100)</f>
        <v>0.28638000000000002</v>
      </c>
      <c r="Q22" s="856">
        <f>'tab  2.1-2.2-2.3-2.4'!$C$8/100</f>
        <v>1.9470000000000001E-2</v>
      </c>
      <c r="R22" s="709">
        <f>P22+Q22</f>
        <v>0.30585000000000001</v>
      </c>
      <c r="S22" s="855">
        <f>IF(F22="X",'elemento PE_AP'!$C$15,'tab  1.1-1.2-1.3-1.4'!$C$30/100)</f>
        <v>0.30784</v>
      </c>
      <c r="T22" s="856">
        <f>'tab  2.1-2.2-2.3-2.4'!$C$30/100</f>
        <v>1.9470000000000001E-2</v>
      </c>
      <c r="U22" s="521">
        <f t="shared" si="0"/>
        <v>0.32730999999999999</v>
      </c>
      <c r="V22" s="855">
        <f>IF(F22="X",'elemento PE_AP'!$D$15,'tab  1.1-1.2-1.3-1.4'!$D$30/100)</f>
        <v>0.29061999999999999</v>
      </c>
      <c r="W22" s="856">
        <f>'tab  2.1-2.2-2.3-2.4'!D30/100</f>
        <v>1.9470000000000001E-2</v>
      </c>
      <c r="X22" s="521">
        <f t="shared" si="1"/>
        <v>0.31008999999999998</v>
      </c>
      <c r="Y22" s="855">
        <f>IF(F22="X",'elemento PE_AP'!$E$15,'tab  1.1-1.2-1.3-1.4'!$E$30/100)</f>
        <v>0.25303999999999999</v>
      </c>
      <c r="Z22" s="856">
        <f>'tab  2.1-2.2-2.3-2.4'!E30/100</f>
        <v>1.9470000000000001E-2</v>
      </c>
      <c r="AA22" s="712">
        <f t="shared" si="2"/>
        <v>0.27250999999999997</v>
      </c>
      <c r="AB22" s="855">
        <f>IF(F22="X",'elemento PE_AP'!$C$16,'tab  1.1-1.2-1.3-1.4'!$C$31/100)</f>
        <v>0.27705999999999997</v>
      </c>
      <c r="AC22" s="856">
        <f>'tab  2.1-2.2-2.3-2.4'!C31/100</f>
        <v>1.9470000000000001E-2</v>
      </c>
      <c r="AD22" s="521">
        <f t="shared" si="3"/>
        <v>0.29652999999999996</v>
      </c>
      <c r="AE22" s="855">
        <f>IF(F22="X",'elemento PE_AP'!$D$16,'tab  1.1-1.2-1.3-1.4'!$D$31/100)</f>
        <v>0.28090999999999999</v>
      </c>
      <c r="AF22" s="856">
        <f>'tab  2.1-2.2-2.3-2.4'!D31/100</f>
        <v>1.9470000000000001E-2</v>
      </c>
      <c r="AG22" s="521">
        <f t="shared" si="4"/>
        <v>0.30037999999999998</v>
      </c>
      <c r="AH22" s="855">
        <f>IF(F22="X",'elemento PE_AP'!$E$16,'tab  1.1-1.2-1.3-1.4'!$E$31/100)</f>
        <v>0.24132999999999999</v>
      </c>
      <c r="AI22" s="856">
        <f>'tab  2.1-2.2-2.3-2.4'!E31/100</f>
        <v>1.9470000000000001E-2</v>
      </c>
      <c r="AJ22" s="712">
        <f t="shared" si="5"/>
        <v>0.26079999999999998</v>
      </c>
      <c r="AK22" s="855">
        <f>IF(F22="X",'elemento PE_AP'!$C$17,'tab  1.1-1.2-1.3-1.4'!$C$32/100)</f>
        <v>0.29886000000000001</v>
      </c>
      <c r="AL22" s="856">
        <f>'tab  2.1-2.2-2.3-2.4'!C32/100</f>
        <v>1.9470000000000001E-2</v>
      </c>
      <c r="AM22" s="521">
        <f t="shared" si="6"/>
        <v>0.31833</v>
      </c>
      <c r="AN22" s="855">
        <f>IF(F22="X",'elemento PE_AP'!$D$17,'tab  1.1-1.2-1.3-1.4'!$D$32/100)</f>
        <v>0.29707</v>
      </c>
      <c r="AO22" s="856">
        <f>'tab  2.1-2.2-2.3-2.4'!D32/100</f>
        <v>1.9470000000000001E-2</v>
      </c>
      <c r="AP22" s="521">
        <f t="shared" si="7"/>
        <v>0.31653999999999999</v>
      </c>
      <c r="AQ22" s="855">
        <f>IF(F22="X",'elemento PE_AP'!$E$17,'tab  1.1-1.2-1.3-1.4'!$E$32/100)</f>
        <v>0.25294</v>
      </c>
      <c r="AR22" s="856">
        <f>'tab  2.1-2.2-2.3-2.4'!E32/100</f>
        <v>1.9470000000000001E-2</v>
      </c>
      <c r="AS22" s="712">
        <f t="shared" si="8"/>
        <v>0.27240999999999999</v>
      </c>
      <c r="AT22" s="857">
        <f>'tab 4.1 - 4.2'!C12/100</f>
        <v>-1.0999999999999999E-4</v>
      </c>
      <c r="AU22" s="857">
        <f>'tab 4.1 - 4.2'!D12/100</f>
        <v>1.5689999999999999E-2</v>
      </c>
      <c r="AV22" s="879">
        <v>113.09350000000001</v>
      </c>
      <c r="AW22" s="652"/>
      <c r="AX22" s="652"/>
      <c r="AY22" s="878">
        <v>-6.8242000000000003</v>
      </c>
      <c r="AZ22" s="894">
        <f>'Tabella 1'!C19/100</f>
        <v>0</v>
      </c>
      <c r="BA22" s="902">
        <f>'Tabella 6'!C18/100</f>
        <v>0</v>
      </c>
      <c r="BB22" s="884">
        <f>'Tabella 7'!D16/100</f>
        <v>0</v>
      </c>
      <c r="BC22" s="895">
        <f>'Tabella 1'!D19/100</f>
        <v>0</v>
      </c>
      <c r="BD22" s="907">
        <f>'Tabella 6'!D18/100</f>
        <v>0</v>
      </c>
      <c r="BE22" s="532"/>
      <c r="BF22" s="894">
        <f>'Tabella 1'!E19/100</f>
        <v>0</v>
      </c>
      <c r="BG22" s="904">
        <f>'Tabella 6'!E18/100</f>
        <v>0</v>
      </c>
      <c r="BH22" s="885">
        <f>'Tabella 7'!F16/100</f>
        <v>0</v>
      </c>
      <c r="BI22" s="859">
        <f>'Tabella 7'!C16/100</f>
        <v>9.5E-4</v>
      </c>
      <c r="BJ22" s="525">
        <f>(I22+J22+BB22)/12</f>
        <v>2.0063166666666663</v>
      </c>
      <c r="BK22" s="525">
        <f>(AZ22+BA22)/12</f>
        <v>0</v>
      </c>
      <c r="BL22" s="526">
        <f>(K22+L22+BE22)/12</f>
        <v>2.4816416666666665</v>
      </c>
      <c r="BM22" s="526">
        <f>M22+N22+O22+BH22+BI22</f>
        <v>9.3200000000000002E-3</v>
      </c>
      <c r="BN22" s="538">
        <f>(BC22+BD22)/12</f>
        <v>0</v>
      </c>
      <c r="BO22" s="527">
        <f>BF22+BG22</f>
        <v>0</v>
      </c>
      <c r="BP22" s="539">
        <f>(AV22+AY22)/12</f>
        <v>8.8557749999999995</v>
      </c>
      <c r="BQ22" s="503">
        <f t="shared" si="9"/>
        <v>0.32142999999999999</v>
      </c>
      <c r="BR22" s="528">
        <f>S22+T22+AT22+AU22+AW22</f>
        <v>0.34288999999999997</v>
      </c>
      <c r="BS22" s="529">
        <f>V22+W22+AT22+AU22+AW22</f>
        <v>0.32566999999999996</v>
      </c>
      <c r="BT22" s="503">
        <f>Y22+Z22+AT22+AU22+AW22</f>
        <v>0.28808999999999996</v>
      </c>
      <c r="BU22" s="528">
        <f t="shared" si="10"/>
        <v>0.31210999999999994</v>
      </c>
      <c r="BV22" s="529">
        <f t="shared" si="11"/>
        <v>0.31595999999999996</v>
      </c>
      <c r="BW22" s="503">
        <f t="shared" si="12"/>
        <v>0.27637999999999996</v>
      </c>
      <c r="BX22" s="528">
        <f t="shared" si="13"/>
        <v>0.33390999999999998</v>
      </c>
      <c r="BY22" s="529">
        <f t="shared" si="14"/>
        <v>0.33211999999999997</v>
      </c>
      <c r="BZ22" s="530">
        <f t="shared" si="15"/>
        <v>0.28798999999999997</v>
      </c>
      <c r="CA22" s="540">
        <f>(AV22+AY22)/12</f>
        <v>8.8557749999999995</v>
      </c>
      <c r="CB22" s="522">
        <f t="shared" si="22"/>
        <v>0.32142999999999999</v>
      </c>
      <c r="CC22" s="509">
        <f>S22+T22+AT22+AU22+AW22</f>
        <v>0.34288999999999997</v>
      </c>
      <c r="CD22" s="508">
        <f>V22+W22+AT22+AU22+AW22</f>
        <v>0.32566999999999996</v>
      </c>
      <c r="CE22" s="522">
        <f>Y22+Z22+AT22+AU22+AW22</f>
        <v>0.28808999999999996</v>
      </c>
      <c r="CF22" s="509">
        <f t="shared" si="16"/>
        <v>0.31210999999999994</v>
      </c>
      <c r="CG22" s="508">
        <f t="shared" si="17"/>
        <v>0.31595999999999996</v>
      </c>
      <c r="CH22" s="531">
        <f t="shared" si="18"/>
        <v>0.27637999999999996</v>
      </c>
      <c r="CI22" s="509">
        <f t="shared" si="19"/>
        <v>0.33390999999999998</v>
      </c>
      <c r="CJ22" s="508">
        <f t="shared" si="20"/>
        <v>0.33211999999999997</v>
      </c>
      <c r="CK22" s="520">
        <f t="shared" si="21"/>
        <v>0.28798999999999997</v>
      </c>
      <c r="CL22" s="509">
        <f>M22+N22+O22+BH22+BI22</f>
        <v>9.3200000000000002E-3</v>
      </c>
      <c r="CM22" s="508">
        <f>(I22+J22+BB22)/12</f>
        <v>2.0063166666666663</v>
      </c>
      <c r="CN22" s="532">
        <f>(K22+L22+BE22)/12</f>
        <v>2.4816416666666665</v>
      </c>
      <c r="CO22" s="509">
        <f>BF22+BG22</f>
        <v>0</v>
      </c>
      <c r="CP22" s="508">
        <f>(BC22+BD22)/12</f>
        <v>0</v>
      </c>
      <c r="CQ22" s="532">
        <f>(AZ22+BA22)/12</f>
        <v>0</v>
      </c>
    </row>
    <row r="23" spans="1:119" s="79" customFormat="1" ht="18" customHeight="1" thickTop="1" thickBot="1">
      <c r="A23" s="1431"/>
      <c r="B23" s="1432"/>
      <c r="C23" s="1432"/>
      <c r="D23" s="1432"/>
      <c r="E23" s="1432"/>
      <c r="F23" s="1432"/>
      <c r="G23" s="1433"/>
      <c r="H23" s="122"/>
      <c r="I23" s="116" t="s">
        <v>85</v>
      </c>
      <c r="J23" s="80" t="s">
        <v>87</v>
      </c>
      <c r="K23" s="81" t="s">
        <v>86</v>
      </c>
      <c r="L23" s="81" t="s">
        <v>84</v>
      </c>
      <c r="M23" s="81" t="s">
        <v>215</v>
      </c>
      <c r="N23" s="80" t="s">
        <v>216</v>
      </c>
      <c r="O23" s="125" t="s">
        <v>217</v>
      </c>
      <c r="P23" s="1052" t="s">
        <v>123</v>
      </c>
      <c r="Q23" s="1053" t="s">
        <v>221</v>
      </c>
      <c r="R23" s="1054" t="s">
        <v>84</v>
      </c>
      <c r="S23" s="1052" t="s">
        <v>124</v>
      </c>
      <c r="T23" s="1055" t="s">
        <v>222</v>
      </c>
      <c r="U23" s="1056" t="s">
        <v>84</v>
      </c>
      <c r="V23" s="1057" t="s">
        <v>124</v>
      </c>
      <c r="W23" s="1055" t="s">
        <v>222</v>
      </c>
      <c r="X23" s="1058" t="s">
        <v>84</v>
      </c>
      <c r="Y23" s="1057" t="s">
        <v>124</v>
      </c>
      <c r="Z23" s="1055" t="s">
        <v>222</v>
      </c>
      <c r="AA23" s="1062" t="s">
        <v>84</v>
      </c>
      <c r="AB23" s="1052" t="s">
        <v>124</v>
      </c>
      <c r="AC23" s="1055" t="s">
        <v>222</v>
      </c>
      <c r="AD23" s="1058" t="s">
        <v>84</v>
      </c>
      <c r="AE23" s="1057" t="s">
        <v>124</v>
      </c>
      <c r="AF23" s="1055" t="s">
        <v>222</v>
      </c>
      <c r="AG23" s="1058" t="s">
        <v>84</v>
      </c>
      <c r="AH23" s="1057" t="s">
        <v>124</v>
      </c>
      <c r="AI23" s="1055" t="s">
        <v>222</v>
      </c>
      <c r="AJ23" s="1062" t="s">
        <v>84</v>
      </c>
      <c r="AK23" s="1052" t="s">
        <v>124</v>
      </c>
      <c r="AL23" s="1055" t="s">
        <v>222</v>
      </c>
      <c r="AM23" s="1058" t="s">
        <v>84</v>
      </c>
      <c r="AN23" s="1057" t="s">
        <v>124</v>
      </c>
      <c r="AO23" s="1055" t="s">
        <v>222</v>
      </c>
      <c r="AP23" s="1058" t="s">
        <v>84</v>
      </c>
      <c r="AQ23" s="1060" t="s">
        <v>124</v>
      </c>
      <c r="AR23" s="1055" t="s">
        <v>222</v>
      </c>
      <c r="AS23" s="1061" t="s">
        <v>84</v>
      </c>
      <c r="AT23" s="123" t="s">
        <v>225</v>
      </c>
      <c r="AU23" s="80" t="s">
        <v>226</v>
      </c>
      <c r="AV23" s="82" t="s">
        <v>220</v>
      </c>
      <c r="AW23" s="82" t="s">
        <v>84</v>
      </c>
      <c r="AX23" s="168" t="s">
        <v>84</v>
      </c>
      <c r="AY23" s="125" t="s">
        <v>125</v>
      </c>
      <c r="AZ23" s="143" t="s">
        <v>373</v>
      </c>
      <c r="BA23" s="140" t="s">
        <v>374</v>
      </c>
      <c r="BB23" s="144" t="s">
        <v>372</v>
      </c>
      <c r="BC23" s="143" t="s">
        <v>377</v>
      </c>
      <c r="BD23" s="135" t="s">
        <v>378</v>
      </c>
      <c r="BE23" s="347" t="s">
        <v>84</v>
      </c>
      <c r="BF23" s="143" t="s">
        <v>375</v>
      </c>
      <c r="BG23" s="140" t="s">
        <v>376</v>
      </c>
      <c r="BH23" s="145" t="s">
        <v>369</v>
      </c>
      <c r="BI23" s="139" t="s">
        <v>370</v>
      </c>
      <c r="BJ23" s="504">
        <v>11</v>
      </c>
      <c r="BK23" s="505">
        <v>16</v>
      </c>
      <c r="BL23" s="483">
        <v>9</v>
      </c>
      <c r="BM23" s="483">
        <v>64</v>
      </c>
      <c r="BN23" s="507">
        <v>109</v>
      </c>
      <c r="BO23" s="485" t="s">
        <v>381</v>
      </c>
      <c r="BP23" s="505">
        <v>80</v>
      </c>
      <c r="BQ23" s="487">
        <v>71</v>
      </c>
      <c r="BR23" s="488">
        <v>75</v>
      </c>
      <c r="BS23" s="489">
        <v>75</v>
      </c>
      <c r="BT23" s="487">
        <v>75</v>
      </c>
      <c r="BU23" s="488">
        <v>75</v>
      </c>
      <c r="BV23" s="489">
        <v>75</v>
      </c>
      <c r="BW23" s="487">
        <v>75</v>
      </c>
      <c r="BX23" s="488">
        <v>75</v>
      </c>
      <c r="BY23" s="489">
        <v>75</v>
      </c>
      <c r="BZ23" s="490">
        <v>75</v>
      </c>
      <c r="CA23" s="97">
        <v>80</v>
      </c>
      <c r="CB23" s="156" t="s">
        <v>344</v>
      </c>
      <c r="CC23" s="98" t="s">
        <v>344</v>
      </c>
      <c r="CD23" s="83" t="s">
        <v>344</v>
      </c>
      <c r="CE23" s="156" t="s">
        <v>344</v>
      </c>
      <c r="CF23" s="98" t="s">
        <v>344</v>
      </c>
      <c r="CG23" s="83" t="s">
        <v>344</v>
      </c>
      <c r="CH23" s="156" t="s">
        <v>344</v>
      </c>
      <c r="CI23" s="98" t="s">
        <v>344</v>
      </c>
      <c r="CJ23" s="83" t="s">
        <v>344</v>
      </c>
      <c r="CK23" s="587" t="s">
        <v>344</v>
      </c>
      <c r="CL23" s="98">
        <v>64</v>
      </c>
      <c r="CM23" s="83">
        <v>11</v>
      </c>
      <c r="CN23" s="99">
        <v>9</v>
      </c>
      <c r="CO23" s="348">
        <v>65</v>
      </c>
      <c r="CP23" s="83">
        <v>109</v>
      </c>
      <c r="CQ23" s="99">
        <v>16</v>
      </c>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row>
    <row r="24" spans="1:119" s="95" customFormat="1" ht="35.25" thickTop="1" thickBot="1">
      <c r="A24" s="286" t="s">
        <v>83</v>
      </c>
      <c r="B24" s="1145" t="s">
        <v>585</v>
      </c>
      <c r="C24" s="626" t="s">
        <v>559</v>
      </c>
      <c r="D24" s="970" t="s">
        <v>8</v>
      </c>
      <c r="E24" s="181" t="s">
        <v>560</v>
      </c>
      <c r="F24" s="1039"/>
      <c r="G24" s="971" t="s">
        <v>70</v>
      </c>
      <c r="H24" s="121"/>
      <c r="I24" s="840">
        <f>Tab.3!C15/100</f>
        <v>4.4817999999999998</v>
      </c>
      <c r="J24" s="842">
        <f>'Tabelle 1, 2, 3, 4'!C8/100</f>
        <v>19.145799999999998</v>
      </c>
      <c r="K24" s="845">
        <f>Tab.3!D15/100</f>
        <v>28.283200000000001</v>
      </c>
      <c r="L24" s="711"/>
      <c r="M24" s="848">
        <f>'Tab.1 '!D9/100</f>
        <v>7.7800000000000005E-3</v>
      </c>
      <c r="N24" s="711"/>
      <c r="O24" s="854">
        <f>Tab.3!E15/100</f>
        <v>5.6999999999999998E-4</v>
      </c>
      <c r="P24" s="1138"/>
      <c r="Q24" s="1136"/>
      <c r="R24" s="520"/>
      <c r="S24" s="1138"/>
      <c r="T24" s="1136"/>
      <c r="U24" s="521"/>
      <c r="V24" s="1138"/>
      <c r="W24" s="1136"/>
      <c r="X24" s="521"/>
      <c r="Y24" s="1138"/>
      <c r="Z24" s="1136"/>
      <c r="AA24" s="522"/>
      <c r="AB24" s="1138"/>
      <c r="AC24" s="1136"/>
      <c r="AD24" s="521"/>
      <c r="AE24" s="1138"/>
      <c r="AF24" s="1136"/>
      <c r="AG24" s="521"/>
      <c r="AH24" s="1138"/>
      <c r="AI24" s="1136"/>
      <c r="AJ24" s="522"/>
      <c r="AK24" s="1138"/>
      <c r="AL24" s="1136"/>
      <c r="AM24" s="521"/>
      <c r="AN24" s="1138"/>
      <c r="AO24" s="1136"/>
      <c r="AP24" s="521"/>
      <c r="AQ24" s="1138"/>
      <c r="AR24" s="1136"/>
      <c r="AS24" s="520"/>
      <c r="AT24" s="1138"/>
      <c r="AU24" s="1136"/>
      <c r="AV24" s="1136"/>
      <c r="AW24" s="1136"/>
      <c r="AX24" s="1137"/>
      <c r="AY24" s="520"/>
      <c r="AZ24" s="893">
        <f>'Tabella 1'!C20/100</f>
        <v>0</v>
      </c>
      <c r="BA24" s="903">
        <f>'Tabella 6'!C19/100</f>
        <v>0</v>
      </c>
      <c r="BB24" s="883">
        <f>'Tabella 7'!D17/100</f>
        <v>0</v>
      </c>
      <c r="BC24" s="896">
        <f>'Tabella 1'!D20/100</f>
        <v>0</v>
      </c>
      <c r="BD24" s="908">
        <f>'Tabella 6'!D19/100</f>
        <v>0</v>
      </c>
      <c r="BE24" s="532"/>
      <c r="BF24" s="894">
        <f>'Tabella 1'!E20/100</f>
        <v>0</v>
      </c>
      <c r="BG24" s="904">
        <f>'Tabella 6'!E19/100</f>
        <v>0</v>
      </c>
      <c r="BH24" s="885">
        <f>'Tabella 7'!F17/100</f>
        <v>0</v>
      </c>
      <c r="BI24" s="859">
        <f>'Tabella 7'!C17/100</f>
        <v>9.5E-4</v>
      </c>
      <c r="BJ24" s="525">
        <f>(I24+J24+BB24)/12</f>
        <v>1.9689666666666665</v>
      </c>
      <c r="BK24" s="525">
        <f>(AZ24+BA24)/12</f>
        <v>0</v>
      </c>
      <c r="BL24" s="526">
        <f>(K24+L24+BE24)/12</f>
        <v>2.3569333333333335</v>
      </c>
      <c r="BM24" s="526">
        <f>M24+N24+O24+BH24+BI24</f>
        <v>9.2999999999999992E-3</v>
      </c>
      <c r="BN24" s="538">
        <f>(BC24+BD24)/12</f>
        <v>0</v>
      </c>
      <c r="BO24" s="527">
        <f>BF24+BG24</f>
        <v>0</v>
      </c>
      <c r="BP24" s="539">
        <f>(AV24+AY24)/12</f>
        <v>0</v>
      </c>
      <c r="BQ24" s="503">
        <f>P24+Q24+AT24+AU24+AW24</f>
        <v>0</v>
      </c>
      <c r="BR24" s="528">
        <f>S24+T24+AT24+AU24+AW24</f>
        <v>0</v>
      </c>
      <c r="BS24" s="529">
        <f>V24+W24+AT24+AU24+AW24</f>
        <v>0</v>
      </c>
      <c r="BT24" s="503">
        <f>Y24+Z24+AT24+AU24+AW24</f>
        <v>0</v>
      </c>
      <c r="BU24" s="528">
        <f>AB24+AC24+AT24+AU24+AW24</f>
        <v>0</v>
      </c>
      <c r="BV24" s="529">
        <f>AE24+AF24+AT24+AU24+AW24</f>
        <v>0</v>
      </c>
      <c r="BW24" s="503">
        <f>AH24+AI24+AT24+AW24+AU24</f>
        <v>0</v>
      </c>
      <c r="BX24" s="528">
        <f>AK24+AL24+AT24+AU24+AW24</f>
        <v>0</v>
      </c>
      <c r="BY24" s="529">
        <f>AN24+AO24+AT24+AU24+AW24</f>
        <v>0</v>
      </c>
      <c r="BZ24" s="530">
        <f>AQ24+AR24+AT24+AU24+AW24</f>
        <v>0</v>
      </c>
      <c r="CA24" s="523"/>
      <c r="CB24" s="524"/>
      <c r="CC24" s="542"/>
      <c r="CD24" s="523"/>
      <c r="CE24" s="524"/>
      <c r="CF24" s="542"/>
      <c r="CG24" s="523"/>
      <c r="CH24" s="548"/>
      <c r="CI24" s="542"/>
      <c r="CJ24" s="523"/>
      <c r="CK24" s="541"/>
      <c r="CL24" s="509">
        <f>M24+N24+O24+BH24+BI24</f>
        <v>9.2999999999999992E-3</v>
      </c>
      <c r="CM24" s="508">
        <f>(I24+J24+BB24)/12</f>
        <v>1.9689666666666665</v>
      </c>
      <c r="CN24" s="532">
        <f>(K24+L24+BE24)/12</f>
        <v>2.3569333333333335</v>
      </c>
      <c r="CO24" s="509">
        <f>BF24+BG24</f>
        <v>0</v>
      </c>
      <c r="CP24" s="508">
        <f>(BC24+BD24)/12</f>
        <v>0</v>
      </c>
      <c r="CQ24" s="532">
        <f>(AZ24+BA24)/12</f>
        <v>0</v>
      </c>
    </row>
    <row r="25" spans="1:119" s="79" customFormat="1" ht="18" customHeight="1" thickTop="1" thickBot="1">
      <c r="A25" s="101"/>
      <c r="B25" s="102"/>
      <c r="C25" s="1493"/>
      <c r="D25" s="1494"/>
      <c r="E25" s="1494"/>
      <c r="F25" s="1494"/>
      <c r="G25" s="1495"/>
      <c r="H25" s="122"/>
      <c r="I25" s="116" t="s">
        <v>85</v>
      </c>
      <c r="J25" s="80" t="s">
        <v>87</v>
      </c>
      <c r="K25" s="81" t="s">
        <v>86</v>
      </c>
      <c r="L25" s="81" t="s">
        <v>84</v>
      </c>
      <c r="M25" s="81" t="s">
        <v>215</v>
      </c>
      <c r="N25" s="80" t="s">
        <v>216</v>
      </c>
      <c r="O25" s="125" t="s">
        <v>217</v>
      </c>
      <c r="P25" s="1063" t="s">
        <v>123</v>
      </c>
      <c r="Q25" s="1064" t="s">
        <v>221</v>
      </c>
      <c r="R25" s="1065" t="s">
        <v>84</v>
      </c>
      <c r="S25" s="1063" t="s">
        <v>124</v>
      </c>
      <c r="T25" s="1066" t="s">
        <v>222</v>
      </c>
      <c r="U25" s="1067" t="s">
        <v>84</v>
      </c>
      <c r="V25" s="1068" t="s">
        <v>124</v>
      </c>
      <c r="W25" s="1066" t="s">
        <v>222</v>
      </c>
      <c r="X25" s="1069" t="s">
        <v>84</v>
      </c>
      <c r="Y25" s="1068" t="s">
        <v>124</v>
      </c>
      <c r="Z25" s="1066" t="s">
        <v>222</v>
      </c>
      <c r="AA25" s="1070" t="s">
        <v>84</v>
      </c>
      <c r="AB25" s="1063" t="s">
        <v>124</v>
      </c>
      <c r="AC25" s="1066" t="s">
        <v>222</v>
      </c>
      <c r="AD25" s="1069" t="s">
        <v>84</v>
      </c>
      <c r="AE25" s="1068" t="s">
        <v>124</v>
      </c>
      <c r="AF25" s="1066" t="s">
        <v>222</v>
      </c>
      <c r="AG25" s="1069" t="s">
        <v>84</v>
      </c>
      <c r="AH25" s="1068" t="s">
        <v>124</v>
      </c>
      <c r="AI25" s="1066" t="s">
        <v>222</v>
      </c>
      <c r="AJ25" s="1070" t="s">
        <v>84</v>
      </c>
      <c r="AK25" s="1063" t="s">
        <v>124</v>
      </c>
      <c r="AL25" s="1066" t="s">
        <v>222</v>
      </c>
      <c r="AM25" s="1069" t="s">
        <v>84</v>
      </c>
      <c r="AN25" s="1068" t="s">
        <v>124</v>
      </c>
      <c r="AO25" s="1066" t="s">
        <v>222</v>
      </c>
      <c r="AP25" s="1069" t="s">
        <v>84</v>
      </c>
      <c r="AQ25" s="1071" t="s">
        <v>124</v>
      </c>
      <c r="AR25" s="1066" t="s">
        <v>222</v>
      </c>
      <c r="AS25" s="1072" t="s">
        <v>84</v>
      </c>
      <c r="AT25" s="123" t="s">
        <v>225</v>
      </c>
      <c r="AU25" s="80" t="s">
        <v>226</v>
      </c>
      <c r="AV25" s="82" t="s">
        <v>220</v>
      </c>
      <c r="AW25" s="82" t="s">
        <v>84</v>
      </c>
      <c r="AX25" s="168" t="s">
        <v>84</v>
      </c>
      <c r="AY25" s="125" t="s">
        <v>125</v>
      </c>
      <c r="AZ25" s="343" t="s">
        <v>84</v>
      </c>
      <c r="BA25" s="344" t="s">
        <v>84</v>
      </c>
      <c r="BB25" s="345" t="s">
        <v>84</v>
      </c>
      <c r="BC25" s="343" t="s">
        <v>84</v>
      </c>
      <c r="BD25" s="346" t="s">
        <v>84</v>
      </c>
      <c r="BE25" s="139" t="s">
        <v>84</v>
      </c>
      <c r="BF25" s="143" t="s">
        <v>375</v>
      </c>
      <c r="BG25" s="140" t="s">
        <v>376</v>
      </c>
      <c r="BH25" s="145" t="s">
        <v>369</v>
      </c>
      <c r="BI25" s="139" t="s">
        <v>370</v>
      </c>
      <c r="BJ25" s="504">
        <v>11</v>
      </c>
      <c r="BK25" s="505">
        <v>16</v>
      </c>
      <c r="BL25" s="483">
        <v>9</v>
      </c>
      <c r="BM25" s="483">
        <v>64</v>
      </c>
      <c r="BN25" s="507">
        <v>109</v>
      </c>
      <c r="BO25" s="485" t="s">
        <v>381</v>
      </c>
      <c r="BP25" s="505">
        <v>80</v>
      </c>
      <c r="BQ25" s="487">
        <v>71</v>
      </c>
      <c r="BR25" s="488">
        <v>75</v>
      </c>
      <c r="BS25" s="489">
        <v>75</v>
      </c>
      <c r="BT25" s="487">
        <v>75</v>
      </c>
      <c r="BU25" s="488">
        <v>75</v>
      </c>
      <c r="BV25" s="489">
        <v>75</v>
      </c>
      <c r="BW25" s="487">
        <v>75</v>
      </c>
      <c r="BX25" s="488">
        <v>75</v>
      </c>
      <c r="BY25" s="489">
        <v>75</v>
      </c>
      <c r="BZ25" s="490">
        <v>75</v>
      </c>
      <c r="CA25" s="97">
        <v>80</v>
      </c>
      <c r="CB25" s="156" t="s">
        <v>344</v>
      </c>
      <c r="CC25" s="98" t="s">
        <v>344</v>
      </c>
      <c r="CD25" s="83" t="s">
        <v>344</v>
      </c>
      <c r="CE25" s="156" t="s">
        <v>344</v>
      </c>
      <c r="CF25" s="98" t="s">
        <v>344</v>
      </c>
      <c r="CG25" s="83" t="s">
        <v>344</v>
      </c>
      <c r="CH25" s="156" t="s">
        <v>344</v>
      </c>
      <c r="CI25" s="98" t="s">
        <v>344</v>
      </c>
      <c r="CJ25" s="83" t="s">
        <v>344</v>
      </c>
      <c r="CK25" s="587" t="s">
        <v>344</v>
      </c>
      <c r="CL25" s="98">
        <v>64</v>
      </c>
      <c r="CM25" s="83">
        <v>11</v>
      </c>
      <c r="CN25" s="99">
        <v>9</v>
      </c>
      <c r="CO25" s="348">
        <v>65</v>
      </c>
      <c r="CP25" s="83">
        <v>109</v>
      </c>
      <c r="CQ25" s="99">
        <v>16</v>
      </c>
      <c r="CS25" s="95"/>
      <c r="CT25" s="95"/>
    </row>
    <row r="26" spans="1:119" s="95" customFormat="1" ht="35.25" thickTop="1" thickBot="1">
      <c r="A26" s="103">
        <v>9</v>
      </c>
      <c r="B26" s="275" t="s">
        <v>345</v>
      </c>
      <c r="C26" s="93" t="s">
        <v>169</v>
      </c>
      <c r="D26" s="92" t="s">
        <v>8</v>
      </c>
      <c r="E26" s="104"/>
      <c r="F26" s="1039"/>
      <c r="G26" s="94" t="s">
        <v>168</v>
      </c>
      <c r="H26" s="121"/>
      <c r="I26" s="711"/>
      <c r="J26" s="711"/>
      <c r="K26" s="711"/>
      <c r="L26" s="711"/>
      <c r="M26" s="847">
        <f>'Tab.1 '!D8/100</f>
        <v>7.7800000000000005E-3</v>
      </c>
      <c r="N26" s="842">
        <f>'Tabelle 1, 2, 3, 4'!D7/100</f>
        <v>1.4499999999999999E-3</v>
      </c>
      <c r="O26" s="853">
        <f>Tab.3!E8/100</f>
        <v>4.8050000000000009E-2</v>
      </c>
      <c r="P26" s="855">
        <f>IF(F26="X",INDEX('elemento PE_AP'!$1:$1048576,MATCH('NH-Tarife 3.Trimester 2022'!$P$9:$R$9,'elemento PE_AP'!$B:$B,0),3),'tab  1.1-1.2-1.3-1.4'!$C$8/100)</f>
        <v>0.28638000000000002</v>
      </c>
      <c r="Q26" s="856">
        <f>'tab  2.1-2.2-2.3-2.4'!C8/100</f>
        <v>1.9470000000000001E-2</v>
      </c>
      <c r="R26" s="709">
        <f>P26+Q26</f>
        <v>0.30585000000000001</v>
      </c>
      <c r="S26" s="855">
        <f>IF(F26="X",'elemento PE_AP'!$C$15,'tab  1.1-1.2-1.3-1.4'!$C$30/100)</f>
        <v>0.30784</v>
      </c>
      <c r="T26" s="856">
        <f>'tab  2.1-2.2-2.3-2.4'!C30/100</f>
        <v>1.9470000000000001E-2</v>
      </c>
      <c r="U26" s="521">
        <f>S26+T26</f>
        <v>0.32730999999999999</v>
      </c>
      <c r="V26" s="855">
        <f>IF(F26="X",'elemento PE_AP'!$D$15,'tab  1.1-1.2-1.3-1.4'!$D$30/100)</f>
        <v>0.29061999999999999</v>
      </c>
      <c r="W26" s="856">
        <f>'tab  2.1-2.2-2.3-2.4'!D30/100</f>
        <v>1.9470000000000001E-2</v>
      </c>
      <c r="X26" s="713">
        <f>V26+W26</f>
        <v>0.31008999999999998</v>
      </c>
      <c r="Y26" s="855">
        <f>IF(F26="X",'elemento PE_AP'!$E$15,'tab  1.1-1.2-1.3-1.4'!$E$30/100)</f>
        <v>0.25303999999999999</v>
      </c>
      <c r="Z26" s="856">
        <f>'tab  2.1-2.2-2.3-2.4'!E30/100</f>
        <v>1.9470000000000001E-2</v>
      </c>
      <c r="AA26" s="522">
        <f>Y26+Z26</f>
        <v>0.27250999999999997</v>
      </c>
      <c r="AB26" s="855">
        <f>IF(F26="X",'elemento PE_AP'!$C$16,'tab  1.1-1.2-1.3-1.4'!$C$31/100)</f>
        <v>0.27705999999999997</v>
      </c>
      <c r="AC26" s="856">
        <f>'tab  2.1-2.2-2.3-2.4'!C31/100</f>
        <v>1.9470000000000001E-2</v>
      </c>
      <c r="AD26" s="521">
        <f>AC26+AB26</f>
        <v>0.29652999999999996</v>
      </c>
      <c r="AE26" s="855">
        <f>IF(F26="X",'elemento PE_AP'!$D$16,'tab  1.1-1.2-1.3-1.4'!$D$31/100)</f>
        <v>0.28090999999999999</v>
      </c>
      <c r="AF26" s="856">
        <f>'tab  2.1-2.2-2.3-2.4'!D31/100</f>
        <v>1.9470000000000001E-2</v>
      </c>
      <c r="AG26" s="713">
        <f>AE26+AF26</f>
        <v>0.30037999999999998</v>
      </c>
      <c r="AH26" s="855">
        <f>IF(F26="X",'elemento PE_AP'!$E$16,'tab  1.1-1.2-1.3-1.4'!$E$31/100)</f>
        <v>0.24132999999999999</v>
      </c>
      <c r="AI26" s="856">
        <f>'tab  2.1-2.2-2.3-2.4'!E31/100</f>
        <v>1.9470000000000001E-2</v>
      </c>
      <c r="AJ26" s="522">
        <f>AH26+AI26</f>
        <v>0.26079999999999998</v>
      </c>
      <c r="AK26" s="855">
        <f>IF(F26="X",'elemento PE_AP'!$C$17,'tab  1.1-1.2-1.3-1.4'!$C$32/100)</f>
        <v>0.29886000000000001</v>
      </c>
      <c r="AL26" s="856">
        <f>'tab  2.1-2.2-2.3-2.4'!C32/100</f>
        <v>1.9470000000000001E-2</v>
      </c>
      <c r="AM26" s="521">
        <f>AK26+AL26</f>
        <v>0.31833</v>
      </c>
      <c r="AN26" s="855">
        <f>IF(F26="X",'elemento PE_AP'!$D$17,'tab  1.1-1.2-1.3-1.4'!$D$32/100)</f>
        <v>0.29707</v>
      </c>
      <c r="AO26" s="856">
        <f>'tab  2.1-2.2-2.3-2.4'!D32/100</f>
        <v>1.9470000000000001E-2</v>
      </c>
      <c r="AP26" s="713">
        <f>AN26+AO26</f>
        <v>0.31653999999999999</v>
      </c>
      <c r="AQ26" s="855">
        <f>IF(F26="X",'elemento PE_AP'!$E$17,'tab  1.1-1.2-1.3-1.4'!$E$32/100)</f>
        <v>0.25294</v>
      </c>
      <c r="AR26" s="856">
        <f>'tab  2.1-2.2-2.3-2.4'!E32/100</f>
        <v>1.9470000000000001E-2</v>
      </c>
      <c r="AS26" s="522">
        <f>AQ26+AR26</f>
        <v>0.27240999999999999</v>
      </c>
      <c r="AT26" s="857">
        <f>'tab 4.1 - 4.2'!C12/100</f>
        <v>-1.0999999999999999E-4</v>
      </c>
      <c r="AU26" s="857">
        <f>'tab 4.1 - 4.2'!D12/100</f>
        <v>1.5689999999999999E-2</v>
      </c>
      <c r="AV26" s="879">
        <v>113.09350000000001</v>
      </c>
      <c r="AY26" s="878">
        <v>-6.8242000000000003</v>
      </c>
      <c r="AZ26" s="653"/>
      <c r="BA26" s="681"/>
      <c r="BB26" s="654"/>
      <c r="BC26" s="681"/>
      <c r="BD26" s="655"/>
      <c r="BE26" s="589"/>
      <c r="BF26" s="894">
        <f>'Tabella 1'!E13/100</f>
        <v>0</v>
      </c>
      <c r="BG26" s="904">
        <f>'Tabella 6'!E12/100</f>
        <v>0</v>
      </c>
      <c r="BH26" s="885">
        <f>'Tabella 7'!F10/100</f>
        <v>0</v>
      </c>
      <c r="BI26" s="859">
        <f>'Tabella 7'!C10/100</f>
        <v>9.5E-4</v>
      </c>
      <c r="BJ26" s="525">
        <f>(I26+J26+BB26)/12</f>
        <v>0</v>
      </c>
      <c r="BK26" s="525">
        <f>(AZ26+BA26)/12</f>
        <v>0</v>
      </c>
      <c r="BL26" s="526">
        <f>(K26+L26+BE26)/12</f>
        <v>0</v>
      </c>
      <c r="BM26" s="526">
        <f>M26+N26+O26+BH26+BI26</f>
        <v>5.8230000000000011E-2</v>
      </c>
      <c r="BN26" s="538">
        <f>(BC26+BD26)/12</f>
        <v>0</v>
      </c>
      <c r="BO26" s="527">
        <f>BF26+BG26</f>
        <v>0</v>
      </c>
      <c r="BP26" s="539">
        <f>(AV26+AY26)/12</f>
        <v>8.8557749999999995</v>
      </c>
      <c r="BQ26" s="503">
        <f>P26+Q26+AT26+AU26+AW26</f>
        <v>0.32142999999999999</v>
      </c>
      <c r="BR26" s="528">
        <f>S26+T26+AT26+AU26+AW26</f>
        <v>0.34288999999999997</v>
      </c>
      <c r="BS26" s="529">
        <f>V26+W26+AT26+AU26+AW26</f>
        <v>0.32566999999999996</v>
      </c>
      <c r="BT26" s="503">
        <f>Y26+Z26+AT26+AU26+AW26</f>
        <v>0.28808999999999996</v>
      </c>
      <c r="BU26" s="528">
        <f>AB26+AC26+AT26+AU26+AW26</f>
        <v>0.31210999999999994</v>
      </c>
      <c r="BV26" s="529">
        <f>AE26+AF26+AT26+AU26+AW26</f>
        <v>0.31595999999999996</v>
      </c>
      <c r="BW26" s="503">
        <f>AH26+AI26+AT26+AW26+AU26</f>
        <v>0.27637999999999996</v>
      </c>
      <c r="BX26" s="528">
        <f>AK26+AL26+AT26+AU26+AW26</f>
        <v>0.33390999999999998</v>
      </c>
      <c r="BY26" s="529">
        <f>AN26+AO26+AT26+AU26+AW26</f>
        <v>0.33211999999999997</v>
      </c>
      <c r="BZ26" s="530">
        <f>AQ26+AR26+AT26+AU26+AW26</f>
        <v>0.28798999999999997</v>
      </c>
      <c r="CA26" s="540">
        <f>(AV26+AY26)/12</f>
        <v>8.8557749999999995</v>
      </c>
      <c r="CB26" s="522">
        <f>P26+Q26+AT26+AU26+AW26</f>
        <v>0.32142999999999999</v>
      </c>
      <c r="CC26" s="509">
        <f>S26+T26+AT26+AU26+AW26</f>
        <v>0.34288999999999997</v>
      </c>
      <c r="CD26" s="508">
        <f>V26+W26+AT26+AU26+AW26</f>
        <v>0.32566999999999996</v>
      </c>
      <c r="CE26" s="522">
        <f>Y26+Z26+AT26+AU26+AW26</f>
        <v>0.28808999999999996</v>
      </c>
      <c r="CF26" s="509">
        <f t="shared" ref="CF26" si="23">AB26+AC26+AT26+AU26+AW26</f>
        <v>0.31210999999999994</v>
      </c>
      <c r="CG26" s="508">
        <f t="shared" ref="CG26" si="24">AE26+AF26+AT26+AU26+AW26</f>
        <v>0.31595999999999996</v>
      </c>
      <c r="CH26" s="531">
        <f t="shared" ref="CH26" si="25">AH26+AI26+AT26+AU26+AW26</f>
        <v>0.27637999999999996</v>
      </c>
      <c r="CI26" s="509">
        <f t="shared" ref="CI26" si="26">AK26+AL26+AT26+AU26+AW26</f>
        <v>0.33390999999999998</v>
      </c>
      <c r="CJ26" s="508">
        <f t="shared" ref="CJ26" si="27">AN26+AO26+AT26+AU26+AW26</f>
        <v>0.33211999999999997</v>
      </c>
      <c r="CK26" s="589">
        <f t="shared" ref="CK26" si="28">AQ26+AR26+AW26+AT26+AU26</f>
        <v>0.28798999999999997</v>
      </c>
      <c r="CL26" s="509">
        <f>M26+N26+O26+BH26+BI26</f>
        <v>5.8230000000000011E-2</v>
      </c>
      <c r="CM26" s="508">
        <f>(I26+J26+BB26)/12</f>
        <v>0</v>
      </c>
      <c r="CN26" s="532">
        <f>(K26+L26+BE26)/12</f>
        <v>0</v>
      </c>
      <c r="CO26" s="509">
        <f>BF26+BG26</f>
        <v>0</v>
      </c>
      <c r="CP26" s="508">
        <f>(BC26+BD26)/12</f>
        <v>0</v>
      </c>
      <c r="CQ26" s="532">
        <f>(AZ26+BA26)/12</f>
        <v>0</v>
      </c>
    </row>
    <row r="27" spans="1:119" s="79" customFormat="1" ht="18" customHeight="1" thickTop="1" thickBot="1">
      <c r="A27" s="1431"/>
      <c r="B27" s="1432"/>
      <c r="C27" s="1432"/>
      <c r="D27" s="1432"/>
      <c r="E27" s="1432"/>
      <c r="F27" s="1432"/>
      <c r="G27" s="1433"/>
      <c r="H27" s="120"/>
      <c r="I27" s="116" t="s">
        <v>85</v>
      </c>
      <c r="J27" s="80" t="s">
        <v>87</v>
      </c>
      <c r="K27" s="81" t="s">
        <v>86</v>
      </c>
      <c r="L27" s="81" t="s">
        <v>239</v>
      </c>
      <c r="M27" s="81" t="s">
        <v>215</v>
      </c>
      <c r="N27" s="80" t="s">
        <v>216</v>
      </c>
      <c r="O27" s="125" t="s">
        <v>217</v>
      </c>
      <c r="P27" s="135" t="s">
        <v>84</v>
      </c>
      <c r="Q27" s="165" t="s">
        <v>84</v>
      </c>
      <c r="R27" s="139" t="s">
        <v>84</v>
      </c>
      <c r="S27" s="141" t="s">
        <v>84</v>
      </c>
      <c r="T27" s="140" t="s">
        <v>84</v>
      </c>
      <c r="U27" s="166" t="s">
        <v>84</v>
      </c>
      <c r="V27" s="135" t="s">
        <v>84</v>
      </c>
      <c r="W27" s="140" t="s">
        <v>84</v>
      </c>
      <c r="X27" s="167" t="s">
        <v>84</v>
      </c>
      <c r="Y27" s="133" t="s">
        <v>84</v>
      </c>
      <c r="Z27" s="140" t="s">
        <v>84</v>
      </c>
      <c r="AA27" s="138" t="s">
        <v>84</v>
      </c>
      <c r="AB27" s="141" t="s">
        <v>84</v>
      </c>
      <c r="AC27" s="140" t="s">
        <v>84</v>
      </c>
      <c r="AD27" s="166" t="s">
        <v>84</v>
      </c>
      <c r="AE27" s="135" t="s">
        <v>84</v>
      </c>
      <c r="AF27" s="140" t="s">
        <v>84</v>
      </c>
      <c r="AG27" s="166" t="s">
        <v>84</v>
      </c>
      <c r="AH27" s="141" t="s">
        <v>84</v>
      </c>
      <c r="AI27" s="140" t="s">
        <v>84</v>
      </c>
      <c r="AJ27" s="138" t="s">
        <v>84</v>
      </c>
      <c r="AK27" s="141" t="s">
        <v>84</v>
      </c>
      <c r="AL27" s="140" t="s">
        <v>84</v>
      </c>
      <c r="AM27" s="166" t="s">
        <v>84</v>
      </c>
      <c r="AN27" s="135" t="s">
        <v>84</v>
      </c>
      <c r="AO27" s="140" t="s">
        <v>84</v>
      </c>
      <c r="AP27" s="166" t="s">
        <v>84</v>
      </c>
      <c r="AQ27" s="136" t="s">
        <v>84</v>
      </c>
      <c r="AR27" s="140" t="s">
        <v>84</v>
      </c>
      <c r="AS27" s="139" t="s">
        <v>84</v>
      </c>
      <c r="AT27" s="141" t="s">
        <v>84</v>
      </c>
      <c r="AU27" s="140" t="s">
        <v>84</v>
      </c>
      <c r="AV27" s="168" t="s">
        <v>84</v>
      </c>
      <c r="AW27" s="82" t="s">
        <v>84</v>
      </c>
      <c r="AX27" s="168" t="s">
        <v>84</v>
      </c>
      <c r="AY27" s="125" t="s">
        <v>84</v>
      </c>
      <c r="AZ27" s="143" t="s">
        <v>373</v>
      </c>
      <c r="BA27" s="140" t="s">
        <v>374</v>
      </c>
      <c r="BB27" s="144" t="s">
        <v>372</v>
      </c>
      <c r="BC27" s="143" t="s">
        <v>377</v>
      </c>
      <c r="BD27" s="135" t="s">
        <v>378</v>
      </c>
      <c r="BE27" s="139" t="s">
        <v>84</v>
      </c>
      <c r="BF27" s="143" t="s">
        <v>375</v>
      </c>
      <c r="BG27" s="140" t="s">
        <v>376</v>
      </c>
      <c r="BH27" s="145" t="s">
        <v>84</v>
      </c>
      <c r="BI27" s="139" t="s">
        <v>370</v>
      </c>
      <c r="BJ27" s="504">
        <v>11</v>
      </c>
      <c r="BK27" s="505">
        <v>16</v>
      </c>
      <c r="BL27" s="483">
        <v>9</v>
      </c>
      <c r="BM27" s="483">
        <v>64</v>
      </c>
      <c r="BN27" s="507">
        <v>109</v>
      </c>
      <c r="BO27" s="485" t="s">
        <v>381</v>
      </c>
      <c r="BP27" s="505" t="s">
        <v>84</v>
      </c>
      <c r="BQ27" s="487" t="s">
        <v>84</v>
      </c>
      <c r="BR27" s="488" t="s">
        <v>84</v>
      </c>
      <c r="BS27" s="489" t="s">
        <v>84</v>
      </c>
      <c r="BT27" s="487" t="s">
        <v>84</v>
      </c>
      <c r="BU27" s="488" t="s">
        <v>84</v>
      </c>
      <c r="BV27" s="489" t="s">
        <v>84</v>
      </c>
      <c r="BW27" s="487" t="s">
        <v>84</v>
      </c>
      <c r="BX27" s="488" t="s">
        <v>84</v>
      </c>
      <c r="BY27" s="489" t="s">
        <v>84</v>
      </c>
      <c r="BZ27" s="490" t="s">
        <v>84</v>
      </c>
      <c r="CA27" s="97" t="s">
        <v>84</v>
      </c>
      <c r="CB27" s="156" t="s">
        <v>84</v>
      </c>
      <c r="CC27" s="98" t="s">
        <v>84</v>
      </c>
      <c r="CD27" s="83" t="s">
        <v>84</v>
      </c>
      <c r="CE27" s="156" t="s">
        <v>84</v>
      </c>
      <c r="CF27" s="98" t="s">
        <v>84</v>
      </c>
      <c r="CG27" s="83" t="s">
        <v>84</v>
      </c>
      <c r="CH27" s="156" t="s">
        <v>84</v>
      </c>
      <c r="CI27" s="98" t="s">
        <v>84</v>
      </c>
      <c r="CJ27" s="83" t="s">
        <v>84</v>
      </c>
      <c r="CK27" s="587" t="s">
        <v>84</v>
      </c>
      <c r="CL27" s="98">
        <v>64</v>
      </c>
      <c r="CM27" s="83">
        <v>11</v>
      </c>
      <c r="CN27" s="99">
        <v>9</v>
      </c>
      <c r="CO27" s="348">
        <v>65</v>
      </c>
      <c r="CP27" s="83">
        <v>109</v>
      </c>
      <c r="CQ27" s="99">
        <v>16</v>
      </c>
      <c r="CS27" s="95"/>
      <c r="CT27" s="95"/>
    </row>
    <row r="28" spans="1:119" s="95" customFormat="1" ht="29.25" customHeight="1" thickTop="1">
      <c r="A28" s="91">
        <v>131</v>
      </c>
      <c r="B28" s="1485" t="s">
        <v>56</v>
      </c>
      <c r="C28" s="93" t="s">
        <v>47</v>
      </c>
      <c r="D28" s="93" t="s">
        <v>9</v>
      </c>
      <c r="E28" s="93"/>
      <c r="F28" s="93"/>
      <c r="G28" s="94" t="s">
        <v>71</v>
      </c>
      <c r="H28" s="121"/>
      <c r="I28" s="840">
        <f>Tab.3!C17/100</f>
        <v>425.12529999999998</v>
      </c>
      <c r="J28" s="843">
        <f>'Tabelle 1, 2, 3, 4'!C10/100</f>
        <v>220.90010000000001</v>
      </c>
      <c r="K28" s="845">
        <f>Tab.3!D17/100</f>
        <v>31.364099999999997</v>
      </c>
      <c r="L28" s="708"/>
      <c r="M28" s="847">
        <f>'Tab.1 '!$D$11/100</f>
        <v>7.26E-3</v>
      </c>
      <c r="N28" s="708"/>
      <c r="O28" s="854">
        <f>Tab.3!E17/100</f>
        <v>5.4000000000000001E-4</v>
      </c>
      <c r="P28" s="594"/>
      <c r="Q28" s="680"/>
      <c r="R28" s="520"/>
      <c r="S28" s="594"/>
      <c r="T28" s="680"/>
      <c r="U28" s="521"/>
      <c r="V28" s="682"/>
      <c r="W28" s="680"/>
      <c r="X28" s="521"/>
      <c r="Y28" s="682"/>
      <c r="Z28" s="680"/>
      <c r="AA28" s="595"/>
      <c r="AB28" s="594"/>
      <c r="AC28" s="680"/>
      <c r="AD28" s="521"/>
      <c r="AE28" s="682"/>
      <c r="AF28" s="680"/>
      <c r="AG28" s="521"/>
      <c r="AH28" s="682"/>
      <c r="AI28" s="680"/>
      <c r="AJ28" s="595"/>
      <c r="AK28" s="594"/>
      <c r="AL28" s="680"/>
      <c r="AM28" s="521"/>
      <c r="AN28" s="682"/>
      <c r="AO28" s="680"/>
      <c r="AP28" s="521"/>
      <c r="AQ28" s="682"/>
      <c r="AR28" s="680"/>
      <c r="AS28" s="588"/>
      <c r="AT28" s="591"/>
      <c r="AU28" s="639"/>
      <c r="AV28" s="639"/>
      <c r="AW28" s="656"/>
      <c r="AX28" s="911"/>
      <c r="AY28" s="520"/>
      <c r="AZ28" s="858">
        <f>'Tabella 1'!C22/100</f>
        <v>0</v>
      </c>
      <c r="BA28" s="902">
        <f>'Tabella 6'!C21/100</f>
        <v>0</v>
      </c>
      <c r="BB28" s="884">
        <f>'Tabella 7'!D19/100</f>
        <v>0</v>
      </c>
      <c r="BC28" s="897">
        <f>'Tabella 1'!D22/100</f>
        <v>0</v>
      </c>
      <c r="BD28" s="907">
        <f>'Tabella 6'!D21/100</f>
        <v>0</v>
      </c>
      <c r="BE28" s="532"/>
      <c r="BF28" s="898">
        <f>'Tabella 1'!E22/100</f>
        <v>0</v>
      </c>
      <c r="BG28" s="905">
        <f>'Tabella 6'!E21/100</f>
        <v>0</v>
      </c>
      <c r="BH28" s="682"/>
      <c r="BI28" s="860">
        <f>'Tabella 7'!C19/100</f>
        <v>3.7999999999999997E-4</v>
      </c>
      <c r="BJ28" s="525">
        <f>(I28+J28+BB28)/12</f>
        <v>53.835450000000002</v>
      </c>
      <c r="BK28" s="525">
        <f>(AZ28+BA28)/12</f>
        <v>0</v>
      </c>
      <c r="BL28" s="526">
        <f>(K28+L28+BE28)/12</f>
        <v>2.6136749999999997</v>
      </c>
      <c r="BM28" s="526">
        <f>M28+N28+O28+BH28+BI28</f>
        <v>8.1799999999999998E-3</v>
      </c>
      <c r="BN28" s="538">
        <f>(BC28+BD28)/12</f>
        <v>0</v>
      </c>
      <c r="BO28" s="527">
        <f>BF28+BG28</f>
        <v>0</v>
      </c>
      <c r="BP28" s="657"/>
      <c r="BQ28" s="658"/>
      <c r="BR28" s="659"/>
      <c r="BS28" s="660"/>
      <c r="BT28" s="661"/>
      <c r="BU28" s="528"/>
      <c r="BV28" s="529"/>
      <c r="BW28" s="503"/>
      <c r="BX28" s="528"/>
      <c r="BY28" s="529"/>
      <c r="BZ28" s="530"/>
      <c r="CA28" s="545"/>
      <c r="CB28" s="543"/>
      <c r="CC28" s="544"/>
      <c r="CD28" s="545"/>
      <c r="CE28" s="543"/>
      <c r="CF28" s="544"/>
      <c r="CG28" s="545"/>
      <c r="CH28" s="546"/>
      <c r="CI28" s="544"/>
      <c r="CJ28" s="545"/>
      <c r="CK28" s="547"/>
      <c r="CL28" s="509">
        <f>M28+N28+O28+BH28+BI28</f>
        <v>8.1799999999999998E-3</v>
      </c>
      <c r="CM28" s="508">
        <f>(I28+J28+BB28)/12</f>
        <v>53.835450000000002</v>
      </c>
      <c r="CN28" s="532">
        <f>(K28+L28+BE28)/12</f>
        <v>2.6136749999999997</v>
      </c>
      <c r="CO28" s="509">
        <f>BF28+BG28</f>
        <v>0</v>
      </c>
      <c r="CP28" s="508">
        <f>(BC28+BD28)/12</f>
        <v>0</v>
      </c>
      <c r="CQ28" s="532">
        <f>(AZ28+BA28)/12</f>
        <v>0</v>
      </c>
    </row>
    <row r="29" spans="1:119" s="95" customFormat="1" ht="29.25" customHeight="1">
      <c r="A29" s="91">
        <v>130</v>
      </c>
      <c r="B29" s="1485"/>
      <c r="C29" s="93" t="s">
        <v>54</v>
      </c>
      <c r="D29" s="93" t="s">
        <v>9</v>
      </c>
      <c r="E29" s="93"/>
      <c r="F29" s="93"/>
      <c r="G29" s="94" t="s">
        <v>72</v>
      </c>
      <c r="H29" s="119"/>
      <c r="I29" s="841">
        <f>Tab.3!C18/100</f>
        <v>382.61269999999996</v>
      </c>
      <c r="J29" s="844">
        <f>'Tabelle 1, 2, 3, 4'!C10/100</f>
        <v>220.90010000000001</v>
      </c>
      <c r="K29" s="845">
        <f>Tab.3!D18/100</f>
        <v>28.163600000000002</v>
      </c>
      <c r="L29" s="708"/>
      <c r="M29" s="847">
        <f>'Tab.1 '!$D$11/100</f>
        <v>7.26E-3</v>
      </c>
      <c r="N29" s="708"/>
      <c r="O29" s="854">
        <f>Tab.3!E18/100</f>
        <v>4.8000000000000001E-4</v>
      </c>
      <c r="P29" s="682"/>
      <c r="Q29" s="680"/>
      <c r="R29" s="520"/>
      <c r="S29" s="682"/>
      <c r="T29" s="680"/>
      <c r="U29" s="521"/>
      <c r="V29" s="682"/>
      <c r="W29" s="680"/>
      <c r="X29" s="521"/>
      <c r="Y29" s="682"/>
      <c r="Z29" s="680"/>
      <c r="AA29" s="522"/>
      <c r="AB29" s="682"/>
      <c r="AC29" s="680"/>
      <c r="AD29" s="521"/>
      <c r="AE29" s="682"/>
      <c r="AF29" s="680"/>
      <c r="AG29" s="521"/>
      <c r="AH29" s="682"/>
      <c r="AI29" s="680"/>
      <c r="AJ29" s="522"/>
      <c r="AK29" s="682"/>
      <c r="AL29" s="680"/>
      <c r="AM29" s="521"/>
      <c r="AN29" s="682"/>
      <c r="AO29" s="680"/>
      <c r="AP29" s="521"/>
      <c r="AQ29" s="682"/>
      <c r="AR29" s="680"/>
      <c r="AS29" s="520"/>
      <c r="AT29" s="682"/>
      <c r="AU29" s="680"/>
      <c r="AV29" s="680"/>
      <c r="AW29" s="680"/>
      <c r="AX29" s="909"/>
      <c r="AY29" s="520"/>
      <c r="AZ29" s="858">
        <f>'Tabella 1'!C23/100</f>
        <v>0</v>
      </c>
      <c r="BA29" s="902">
        <f>'Tabella 6'!C22/100</f>
        <v>0</v>
      </c>
      <c r="BB29" s="884">
        <f>'Tabella 7'!D20/100</f>
        <v>0</v>
      </c>
      <c r="BC29" s="897">
        <f>'Tabella 1'!D23/100</f>
        <v>0</v>
      </c>
      <c r="BD29" s="907">
        <f>'Tabella 6'!D22/100</f>
        <v>0</v>
      </c>
      <c r="BE29" s="532"/>
      <c r="BF29" s="898">
        <f>'Tabella 1'!E23/100</f>
        <v>0</v>
      </c>
      <c r="BG29" s="905">
        <f>'Tabella 6'!E22/100</f>
        <v>0</v>
      </c>
      <c r="BH29" s="682"/>
      <c r="BI29" s="860">
        <f>'Tabella 7'!C20/100</f>
        <v>3.7999999999999997E-4</v>
      </c>
      <c r="BJ29" s="525">
        <f>(I29+J29+BB29)/12</f>
        <v>50.292733333333331</v>
      </c>
      <c r="BK29" s="525">
        <f>(AZ29+BA29)/12</f>
        <v>0</v>
      </c>
      <c r="BL29" s="526">
        <f>(K29+L29+BE29)/12</f>
        <v>2.3469666666666669</v>
      </c>
      <c r="BM29" s="526">
        <f>M29+N29+O29+BH29+BI29</f>
        <v>8.1200000000000005E-3</v>
      </c>
      <c r="BN29" s="538">
        <f>(BC29+BD29)/12</f>
        <v>0</v>
      </c>
      <c r="BO29" s="527">
        <f>BF29+BG29</f>
        <v>0</v>
      </c>
      <c r="BP29" s="539"/>
      <c r="BQ29" s="661"/>
      <c r="BR29" s="539"/>
      <c r="BS29" s="526"/>
      <c r="BT29" s="661"/>
      <c r="BU29" s="539"/>
      <c r="BV29" s="526"/>
      <c r="BW29" s="661"/>
      <c r="BX29" s="539"/>
      <c r="BY29" s="526"/>
      <c r="BZ29" s="662"/>
      <c r="CA29" s="523"/>
      <c r="CB29" s="524"/>
      <c r="CC29" s="542"/>
      <c r="CD29" s="523"/>
      <c r="CE29" s="524"/>
      <c r="CF29" s="542"/>
      <c r="CG29" s="523"/>
      <c r="CH29" s="548"/>
      <c r="CI29" s="542"/>
      <c r="CJ29" s="523"/>
      <c r="CK29" s="541"/>
      <c r="CL29" s="509">
        <f>M29+N29+O29+BH29+BI29</f>
        <v>8.1200000000000005E-3</v>
      </c>
      <c r="CM29" s="508">
        <f>(I29+J29+BB29)/12</f>
        <v>50.292733333333331</v>
      </c>
      <c r="CN29" s="532">
        <f>(K29+L29+BE29)/12</f>
        <v>2.3469666666666669</v>
      </c>
      <c r="CO29" s="509">
        <f>BF29+BG29</f>
        <v>0</v>
      </c>
      <c r="CP29" s="508">
        <f>(BC29+BD29)/12</f>
        <v>0</v>
      </c>
      <c r="CQ29" s="532">
        <f>(AZ29+BA29)/12</f>
        <v>0</v>
      </c>
    </row>
    <row r="30" spans="1:119" s="95" customFormat="1" ht="29.25" customHeight="1">
      <c r="A30" s="91">
        <v>132</v>
      </c>
      <c r="B30" s="1485"/>
      <c r="C30" s="93" t="s">
        <v>55</v>
      </c>
      <c r="D30" s="93" t="s">
        <v>9</v>
      </c>
      <c r="E30" s="93"/>
      <c r="F30" s="93"/>
      <c r="G30" s="94" t="s">
        <v>73</v>
      </c>
      <c r="H30" s="119"/>
      <c r="I30" s="841">
        <f>Tab.3!C19/100</f>
        <v>369.67419999999998</v>
      </c>
      <c r="J30" s="844">
        <f>'Tabelle 1, 2, 3, 4'!C10/100</f>
        <v>220.90010000000001</v>
      </c>
      <c r="K30" s="845">
        <f>Tab.3!D19/100</f>
        <v>24.707199999999997</v>
      </c>
      <c r="L30" s="708"/>
      <c r="M30" s="847">
        <f>'Tab.1 '!$D$11/100</f>
        <v>7.26E-3</v>
      </c>
      <c r="N30" s="708"/>
      <c r="O30" s="854">
        <f>Tab.3!E19/100</f>
        <v>4.2999999999999999E-4</v>
      </c>
      <c r="P30" s="682"/>
      <c r="Q30" s="680"/>
      <c r="R30" s="520"/>
      <c r="S30" s="682"/>
      <c r="T30" s="680"/>
      <c r="U30" s="521"/>
      <c r="V30" s="682"/>
      <c r="W30" s="680"/>
      <c r="X30" s="521"/>
      <c r="Y30" s="682"/>
      <c r="Z30" s="680"/>
      <c r="AA30" s="522"/>
      <c r="AB30" s="682"/>
      <c r="AC30" s="680"/>
      <c r="AD30" s="521"/>
      <c r="AE30" s="682"/>
      <c r="AF30" s="680"/>
      <c r="AG30" s="521"/>
      <c r="AH30" s="682"/>
      <c r="AI30" s="680"/>
      <c r="AJ30" s="522"/>
      <c r="AK30" s="682"/>
      <c r="AL30" s="680"/>
      <c r="AM30" s="521"/>
      <c r="AN30" s="682"/>
      <c r="AO30" s="680"/>
      <c r="AP30" s="521"/>
      <c r="AQ30" s="682"/>
      <c r="AR30" s="680"/>
      <c r="AS30" s="520"/>
      <c r="AT30" s="682"/>
      <c r="AU30" s="680"/>
      <c r="AV30" s="680"/>
      <c r="AW30" s="680"/>
      <c r="AX30" s="909"/>
      <c r="AY30" s="520"/>
      <c r="AZ30" s="858">
        <f>'Tabella 1'!C24/100</f>
        <v>0</v>
      </c>
      <c r="BA30" s="902">
        <f>'Tabella 6'!C23/100</f>
        <v>0</v>
      </c>
      <c r="BB30" s="884">
        <f>'Tabella 7'!D21/100</f>
        <v>0</v>
      </c>
      <c r="BC30" s="897">
        <f>'Tabella 1'!D24/100</f>
        <v>0</v>
      </c>
      <c r="BD30" s="907">
        <f>'Tabella 6'!D23/100</f>
        <v>0</v>
      </c>
      <c r="BE30" s="532"/>
      <c r="BF30" s="898">
        <f>'Tabella 1'!E24/100</f>
        <v>0</v>
      </c>
      <c r="BG30" s="905">
        <f>'Tabella 6'!E23/100</f>
        <v>0</v>
      </c>
      <c r="BH30" s="682"/>
      <c r="BI30" s="860">
        <f>'Tabella 7'!C21/100</f>
        <v>3.7999999999999997E-4</v>
      </c>
      <c r="BJ30" s="525">
        <f>(I30+J30+BB30)/12</f>
        <v>49.214525000000002</v>
      </c>
      <c r="BK30" s="525">
        <f>(AZ30+BA30)/12</f>
        <v>0</v>
      </c>
      <c r="BL30" s="526">
        <f>(K30+L30+BE30)/12</f>
        <v>2.0589333333333331</v>
      </c>
      <c r="BM30" s="526">
        <f>M30+N30+O30+BH30+BI30</f>
        <v>8.069999999999999E-3</v>
      </c>
      <c r="BN30" s="538">
        <f>(BC30+BD30)/12</f>
        <v>0</v>
      </c>
      <c r="BO30" s="527">
        <f>BF30+BG30</f>
        <v>0</v>
      </c>
      <c r="BP30" s="539"/>
      <c r="BQ30" s="661"/>
      <c r="BR30" s="539"/>
      <c r="BS30" s="526"/>
      <c r="BT30" s="661"/>
      <c r="BU30" s="539"/>
      <c r="BV30" s="526"/>
      <c r="BW30" s="661"/>
      <c r="BX30" s="539"/>
      <c r="BY30" s="526"/>
      <c r="BZ30" s="662"/>
      <c r="CA30" s="523"/>
      <c r="CB30" s="524"/>
      <c r="CC30" s="542"/>
      <c r="CD30" s="523"/>
      <c r="CE30" s="524"/>
      <c r="CF30" s="542"/>
      <c r="CG30" s="523"/>
      <c r="CH30" s="548"/>
      <c r="CI30" s="542"/>
      <c r="CJ30" s="523"/>
      <c r="CK30" s="541"/>
      <c r="CL30" s="509">
        <f>M30+N30+O30+BH30+BI30</f>
        <v>8.069999999999999E-3</v>
      </c>
      <c r="CM30" s="508">
        <f>(I30+J30+BB30)/12</f>
        <v>49.214525000000002</v>
      </c>
      <c r="CN30" s="532">
        <f>(K30+L30+BE30)/12</f>
        <v>2.0589333333333331</v>
      </c>
      <c r="CO30" s="509">
        <f>BF30+BG30</f>
        <v>0</v>
      </c>
      <c r="CP30" s="508">
        <f>(BC30+BD30)/12</f>
        <v>0</v>
      </c>
      <c r="CQ30" s="532">
        <f>(AZ30+BA30)/12</f>
        <v>0</v>
      </c>
    </row>
    <row r="31" spans="1:119" s="95" customFormat="1" ht="29.25" customHeight="1" thickBot="1">
      <c r="A31" s="1074">
        <v>140</v>
      </c>
      <c r="B31" s="1075" t="s">
        <v>350</v>
      </c>
      <c r="C31" s="1076"/>
      <c r="D31" s="1076" t="s">
        <v>10</v>
      </c>
      <c r="E31" s="1076"/>
      <c r="F31" s="1076"/>
      <c r="G31" s="1077" t="s">
        <v>74</v>
      </c>
      <c r="H31" s="1078"/>
      <c r="I31" s="1079">
        <f>Tab.3!C20/100</f>
        <v>18696.785400000001</v>
      </c>
      <c r="J31" s="1080">
        <f>'Tabelle 1, 2, 3, 4'!C11/100</f>
        <v>907.3746000000001</v>
      </c>
      <c r="K31" s="1081"/>
      <c r="L31" s="1082">
        <f>'Tab.1 '!C12/100</f>
        <v>22.333000000000002</v>
      </c>
      <c r="M31" s="1082">
        <f>'Tab.1 '!D12/100</f>
        <v>7.0999999999999991E-4</v>
      </c>
      <c r="N31" s="1081"/>
      <c r="O31" s="1083">
        <f>Tab.3!E20/100</f>
        <v>1.8999999999999998E-4</v>
      </c>
      <c r="P31" s="1084"/>
      <c r="Q31" s="1085"/>
      <c r="R31" s="1086"/>
      <c r="S31" s="1087"/>
      <c r="T31" s="1085"/>
      <c r="U31" s="1088"/>
      <c r="V31" s="1087"/>
      <c r="W31" s="1085"/>
      <c r="X31" s="1088"/>
      <c r="Y31" s="1087"/>
      <c r="Z31" s="1085"/>
      <c r="AA31" s="1089"/>
      <c r="AB31" s="1087"/>
      <c r="AC31" s="1085"/>
      <c r="AD31" s="1088"/>
      <c r="AE31" s="1087"/>
      <c r="AF31" s="1085"/>
      <c r="AG31" s="1088"/>
      <c r="AH31" s="1087"/>
      <c r="AI31" s="1085"/>
      <c r="AJ31" s="1089"/>
      <c r="AK31" s="1087"/>
      <c r="AL31" s="1085"/>
      <c r="AM31" s="1088"/>
      <c r="AN31" s="1087"/>
      <c r="AO31" s="1085"/>
      <c r="AP31" s="1088"/>
      <c r="AQ31" s="1087"/>
      <c r="AR31" s="1085"/>
      <c r="AS31" s="1086"/>
      <c r="AT31" s="1084"/>
      <c r="AU31" s="1085"/>
      <c r="AV31" s="1085"/>
      <c r="AW31" s="1085"/>
      <c r="AX31" s="1090"/>
      <c r="AY31" s="1086"/>
      <c r="AZ31" s="1091">
        <f>'Tabella 1'!C25/100</f>
        <v>0</v>
      </c>
      <c r="BA31" s="1092">
        <f>'Tabella 6'!C24/100</f>
        <v>0</v>
      </c>
      <c r="BB31" s="1089"/>
      <c r="BC31" s="1091">
        <f>'Tabella 1'!D25/100</f>
        <v>0</v>
      </c>
      <c r="BD31" s="1093">
        <f>'Tabella 6'!D24/100</f>
        <v>0</v>
      </c>
      <c r="BE31" s="1094"/>
      <c r="BF31" s="1091">
        <f>'Tabella 1'!E25/100</f>
        <v>0</v>
      </c>
      <c r="BG31" s="1095">
        <f>'Tabella 6'!E24/100</f>
        <v>0</v>
      </c>
      <c r="BH31" s="1087"/>
      <c r="BI31" s="1096">
        <f>'Tabella 7'!C22/100</f>
        <v>2.0000000000000001E-4</v>
      </c>
      <c r="BJ31" s="1097">
        <f>(I31+J31+BB31)/12</f>
        <v>1633.68</v>
      </c>
      <c r="BK31" s="1098">
        <f>(AZ31+BA31)/12</f>
        <v>0</v>
      </c>
      <c r="BL31" s="1099">
        <f>(K31+L31+BE31)/12</f>
        <v>1.8610833333333334</v>
      </c>
      <c r="BM31" s="1099">
        <f>M31+N31+O31+BH31+BI31</f>
        <v>1.0999999999999998E-3</v>
      </c>
      <c r="BN31" s="1100">
        <f>(BC31+BD31)/12</f>
        <v>0</v>
      </c>
      <c r="BO31" s="1101">
        <f>BF31+BG31</f>
        <v>0</v>
      </c>
      <c r="BP31" s="1102"/>
      <c r="BQ31" s="1103"/>
      <c r="BR31" s="1102"/>
      <c r="BS31" s="1104"/>
      <c r="BT31" s="1103"/>
      <c r="BU31" s="1102"/>
      <c r="BV31" s="1104"/>
      <c r="BW31" s="1103"/>
      <c r="BX31" s="1102"/>
      <c r="BY31" s="1104"/>
      <c r="BZ31" s="1105"/>
      <c r="CA31" s="1108"/>
      <c r="CB31" s="1106"/>
      <c r="CC31" s="1107"/>
      <c r="CD31" s="1108"/>
      <c r="CE31" s="1106"/>
      <c r="CF31" s="1107"/>
      <c r="CG31" s="1108"/>
      <c r="CH31" s="1109"/>
      <c r="CI31" s="1107"/>
      <c r="CJ31" s="1108"/>
      <c r="CK31" s="1110"/>
      <c r="CL31" s="1084">
        <f>M31+N31+O31+BH31+BI31</f>
        <v>1.0999999999999998E-3</v>
      </c>
      <c r="CM31" s="1085">
        <f>(I31+J31+BB31)/12</f>
        <v>1633.68</v>
      </c>
      <c r="CN31" s="1094">
        <f>(K31+L31+BE31)/12</f>
        <v>1.8610833333333334</v>
      </c>
      <c r="CO31" s="1087">
        <f>BF31+BG31</f>
        <v>0</v>
      </c>
      <c r="CP31" s="1085">
        <f>(BC31+BD31)/12</f>
        <v>0</v>
      </c>
      <c r="CQ31" s="1094">
        <f>(AZ31+BA31)/12</f>
        <v>0</v>
      </c>
    </row>
    <row r="32" spans="1:119" ht="14.25" customHeight="1">
      <c r="A32" s="106"/>
      <c r="T32" s="75"/>
      <c r="V32" s="75"/>
      <c r="W32" s="75"/>
      <c r="Y32" s="75"/>
      <c r="Z32" s="75"/>
      <c r="AB32" s="75"/>
      <c r="AC32" s="75"/>
      <c r="AU32" s="158"/>
      <c r="CH32" s="158"/>
      <c r="CI32" s="158"/>
    </row>
    <row r="33" spans="1:96">
      <c r="A33" s="106"/>
      <c r="B33" s="106"/>
      <c r="S33" s="75"/>
      <c r="T33" s="75"/>
      <c r="V33" s="75"/>
      <c r="W33" s="75"/>
      <c r="Y33" s="75"/>
      <c r="Z33" s="75"/>
      <c r="AB33" s="75"/>
      <c r="AC33" s="75"/>
      <c r="AD33" s="67"/>
      <c r="AF33" s="75"/>
      <c r="AG33" s="67"/>
      <c r="AI33" s="75"/>
      <c r="AJ33" s="67"/>
      <c r="AL33" s="75"/>
      <c r="AM33" s="67"/>
      <c r="AO33" s="75"/>
      <c r="AP33" s="67"/>
      <c r="AR33" s="75"/>
      <c r="AS33" s="67"/>
      <c r="AU33" s="107"/>
      <c r="AV33" s="107"/>
      <c r="AW33" s="107"/>
      <c r="AX33" s="107"/>
      <c r="BI33" s="468"/>
      <c r="BZ33" s="67"/>
      <c r="CJ33" s="1037"/>
      <c r="CK33" s="1037"/>
      <c r="CL33" s="1037"/>
      <c r="CM33" s="1037"/>
      <c r="CN33" s="1037"/>
      <c r="CO33" s="1037"/>
      <c r="CP33" s="1037"/>
      <c r="CQ33" s="1037"/>
      <c r="CR33" s="1037"/>
    </row>
    <row r="34" spans="1:96">
      <c r="T34" s="75"/>
      <c r="U34" s="67"/>
      <c r="W34" s="75"/>
      <c r="X34" s="67"/>
      <c r="Z34" s="75"/>
      <c r="AA34" s="67"/>
      <c r="AC34" s="75"/>
      <c r="AD34" s="67"/>
      <c r="AF34" s="75"/>
      <c r="AG34" s="67"/>
      <c r="AI34" s="75"/>
      <c r="AJ34" s="67"/>
      <c r="AL34" s="75"/>
      <c r="AM34" s="67"/>
      <c r="AO34" s="75"/>
      <c r="AP34" s="67"/>
      <c r="AR34" s="75"/>
      <c r="AS34" s="67"/>
      <c r="AU34" s="107"/>
      <c r="AV34" s="107"/>
      <c r="AW34" s="107"/>
      <c r="AX34" s="107"/>
      <c r="BI34" s="468"/>
      <c r="BZ34" s="67"/>
    </row>
    <row r="35" spans="1:96" ht="13.5" thickBot="1">
      <c r="Q35" s="75"/>
      <c r="AS35" s="67"/>
      <c r="AU35" s="107"/>
      <c r="AV35" s="107"/>
      <c r="AW35" s="107"/>
      <c r="AX35" s="107"/>
      <c r="AY35" s="107"/>
      <c r="AZ35" s="107"/>
      <c r="BA35" s="107"/>
      <c r="BB35" s="107"/>
      <c r="BI35" s="468"/>
      <c r="BZ35" s="67"/>
    </row>
    <row r="36" spans="1:96" ht="13.5" customHeight="1" thickBot="1">
      <c r="A36" s="1445" t="s">
        <v>138</v>
      </c>
      <c r="B36" s="1446"/>
      <c r="C36" s="63">
        <v>0</v>
      </c>
      <c r="D36" s="1448" t="s">
        <v>274</v>
      </c>
      <c r="E36" s="1449"/>
      <c r="F36" s="1449"/>
      <c r="G36" s="1449"/>
      <c r="H36" s="1449"/>
      <c r="I36" s="1449"/>
      <c r="J36" s="1449"/>
      <c r="K36" s="1449"/>
      <c r="L36" s="1449"/>
      <c r="M36" s="1449"/>
      <c r="N36" s="1450"/>
      <c r="O36" s="112"/>
      <c r="P36" s="113"/>
      <c r="Q36" s="75"/>
      <c r="AS36" s="67"/>
      <c r="AU36" s="107"/>
      <c r="AV36" s="107"/>
      <c r="AW36" s="107"/>
      <c r="AX36" s="107"/>
      <c r="AY36" s="107"/>
      <c r="AZ36" s="107"/>
      <c r="BA36" s="107"/>
      <c r="BB36" s="107"/>
      <c r="BI36" s="468"/>
      <c r="BZ36" s="67"/>
      <c r="CH36" s="158"/>
    </row>
    <row r="37" spans="1:96" ht="13.5" thickBot="1">
      <c r="A37" s="1437" t="s">
        <v>139</v>
      </c>
      <c r="B37" s="1438"/>
      <c r="C37" s="64">
        <v>0</v>
      </c>
      <c r="D37" s="1451"/>
      <c r="E37" s="1452"/>
      <c r="F37" s="1452"/>
      <c r="G37" s="1452"/>
      <c r="H37" s="1452"/>
      <c r="I37" s="1452"/>
      <c r="J37" s="1452"/>
      <c r="K37" s="1452"/>
      <c r="L37" s="1452"/>
      <c r="M37" s="1452"/>
      <c r="N37" s="1453"/>
      <c r="O37" s="114"/>
      <c r="P37" s="115"/>
      <c r="Q37" s="75"/>
      <c r="U37" s="973"/>
      <c r="X37" s="67"/>
      <c r="AA37" s="67"/>
      <c r="AB37" s="75"/>
      <c r="AD37" s="67"/>
      <c r="AE37" s="75"/>
      <c r="AG37" s="67"/>
      <c r="AH37" s="75"/>
      <c r="AJ37" s="67"/>
      <c r="AK37" s="75"/>
      <c r="AM37" s="67"/>
      <c r="AN37" s="75"/>
      <c r="AP37" s="67"/>
      <c r="AQ37" s="75"/>
      <c r="AS37" s="67"/>
      <c r="AU37" s="107"/>
      <c r="AV37" s="107"/>
      <c r="AW37" s="107"/>
      <c r="AX37" s="107"/>
      <c r="AY37" s="107"/>
      <c r="AZ37" s="107"/>
      <c r="BA37" s="107"/>
      <c r="BB37" s="107"/>
      <c r="BI37" s="468"/>
      <c r="BZ37" s="67"/>
    </row>
    <row r="38" spans="1:96">
      <c r="A38" s="1441"/>
      <c r="B38" s="1442"/>
      <c r="C38" s="1441"/>
      <c r="D38" s="1442"/>
      <c r="E38" s="1294" t="s">
        <v>271</v>
      </c>
      <c r="F38" s="1294" t="s">
        <v>58</v>
      </c>
      <c r="G38" s="1294" t="s">
        <v>272</v>
      </c>
      <c r="H38" s="1454" t="s">
        <v>44</v>
      </c>
      <c r="I38" s="1475" t="s">
        <v>49</v>
      </c>
      <c r="J38" s="1454" t="s">
        <v>48</v>
      </c>
      <c r="K38" s="1421" t="s">
        <v>273</v>
      </c>
      <c r="L38" s="1294" t="s">
        <v>243</v>
      </c>
      <c r="M38" s="1423" t="s">
        <v>147</v>
      </c>
      <c r="N38" s="1427" t="s">
        <v>268</v>
      </c>
      <c r="O38" s="1415" t="s">
        <v>269</v>
      </c>
      <c r="P38" s="1417" t="s">
        <v>279</v>
      </c>
      <c r="Q38" s="75"/>
      <c r="U38" s="67"/>
      <c r="X38" s="67"/>
      <c r="Z38" s="75"/>
      <c r="AA38" s="67"/>
      <c r="AC38" s="75"/>
      <c r="AD38" s="67"/>
      <c r="AF38" s="75"/>
      <c r="AG38" s="67"/>
      <c r="AI38" s="75"/>
      <c r="AJ38" s="67"/>
      <c r="AL38" s="75"/>
      <c r="AM38" s="67"/>
      <c r="AO38" s="75"/>
      <c r="AP38" s="67"/>
      <c r="AS38" s="107"/>
      <c r="AT38" s="107"/>
      <c r="AU38" s="107"/>
      <c r="AX38" s="107"/>
      <c r="AY38" s="107"/>
      <c r="AZ38" s="107"/>
      <c r="BH38" s="468"/>
      <c r="BI38" s="468"/>
      <c r="BY38" s="67"/>
      <c r="BZ38" s="67"/>
    </row>
    <row r="39" spans="1:96" ht="23.25" customHeight="1" thickBot="1">
      <c r="A39" s="1443"/>
      <c r="B39" s="1444"/>
      <c r="C39" s="1443"/>
      <c r="D39" s="1444"/>
      <c r="E39" s="1434"/>
      <c r="F39" s="1434"/>
      <c r="G39" s="1434"/>
      <c r="H39" s="1455"/>
      <c r="I39" s="1476"/>
      <c r="J39" s="1455"/>
      <c r="K39" s="1476"/>
      <c r="L39" s="1434"/>
      <c r="M39" s="1436"/>
      <c r="N39" s="1428"/>
      <c r="O39" s="1435"/>
      <c r="P39" s="1418"/>
      <c r="Q39" s="75"/>
      <c r="U39" s="67"/>
      <c r="X39" s="67"/>
      <c r="Z39" s="75"/>
      <c r="AA39" s="67"/>
      <c r="AC39" s="75"/>
      <c r="AD39" s="67"/>
      <c r="AF39" s="75"/>
      <c r="AG39" s="67"/>
      <c r="AI39" s="75"/>
      <c r="AJ39" s="67"/>
      <c r="AL39" s="75"/>
      <c r="AM39" s="67"/>
      <c r="AO39" s="75"/>
      <c r="AP39" s="67"/>
      <c r="AS39" s="67"/>
      <c r="BH39" s="468"/>
      <c r="BI39" s="468"/>
      <c r="BY39" s="67"/>
      <c r="BZ39" s="67"/>
    </row>
    <row r="40" spans="1:96" ht="13.5" thickBot="1">
      <c r="A40" s="1439"/>
      <c r="B40" s="1440"/>
      <c r="C40" s="1419" t="s">
        <v>278</v>
      </c>
      <c r="D40" s="1447"/>
      <c r="E40" s="176">
        <f>(I17+J17)/6</f>
        <v>3.9379333333333331</v>
      </c>
      <c r="F40" s="173">
        <f>(K17+L17)/6*C36</f>
        <v>0</v>
      </c>
      <c r="G40" s="177">
        <f>(M17+N17+O17)*C37</f>
        <v>0</v>
      </c>
      <c r="H40" s="174">
        <f>R17*C37</f>
        <v>0</v>
      </c>
      <c r="I40" s="179">
        <f>(AT17+AU17)*C37</f>
        <v>0</v>
      </c>
      <c r="J40" s="174">
        <f>AV17/6</f>
        <v>18.848916666666668</v>
      </c>
      <c r="K40" s="174">
        <f>AY17/6</f>
        <v>-1.1373666666666666</v>
      </c>
      <c r="L40" s="177">
        <f>(AZ17+BA17+BB17)/6+(BC17/6+BD17/6)*C36</f>
        <v>0</v>
      </c>
      <c r="M40" s="175">
        <f>(BF17+BG17+BH17+BI17)*C37</f>
        <v>0</v>
      </c>
      <c r="N40" s="619">
        <f>0.0125*C37</f>
        <v>0</v>
      </c>
      <c r="O40" s="618">
        <f>ROUND(SUM(E40:N40),2)</f>
        <v>21.65</v>
      </c>
      <c r="P40" s="178" t="str">
        <f>IFERROR(O40/C37,"")</f>
        <v/>
      </c>
      <c r="Q40" s="75"/>
      <c r="R40" s="75"/>
      <c r="AS40" s="67"/>
      <c r="BH40" s="468"/>
      <c r="BI40" s="468"/>
      <c r="BY40" s="67"/>
      <c r="BZ40" s="67"/>
    </row>
    <row r="41" spans="1:96">
      <c r="Q41" s="75"/>
      <c r="T41" s="75"/>
      <c r="U41" s="67"/>
      <c r="W41" s="75"/>
      <c r="X41" s="67"/>
      <c r="Z41" s="75"/>
      <c r="AA41" s="67"/>
      <c r="AC41" s="75"/>
      <c r="AD41" s="67"/>
      <c r="AF41" s="75"/>
      <c r="AG41" s="67"/>
      <c r="AI41" s="75"/>
      <c r="AJ41" s="67"/>
      <c r="AL41" s="75"/>
      <c r="AM41" s="67"/>
      <c r="AO41" s="75"/>
      <c r="AP41" s="67"/>
      <c r="AR41" s="75"/>
      <c r="AS41" s="67"/>
      <c r="BI41" s="468"/>
      <c r="BZ41" s="67"/>
    </row>
    <row r="42" spans="1:96" ht="13.5" thickBot="1">
      <c r="T42" s="75"/>
      <c r="U42" s="67"/>
      <c r="W42" s="75"/>
      <c r="X42" s="67"/>
      <c r="Z42" s="75"/>
      <c r="AA42" s="67"/>
      <c r="AC42" s="75"/>
      <c r="AD42" s="67"/>
      <c r="AF42" s="75"/>
      <c r="AG42" s="67"/>
      <c r="AI42" s="75"/>
      <c r="AJ42" s="67"/>
      <c r="AL42" s="75"/>
      <c r="AM42" s="67"/>
      <c r="AO42" s="75"/>
      <c r="AP42" s="67"/>
      <c r="AR42" s="75"/>
      <c r="AS42" s="67"/>
      <c r="BI42" s="468"/>
      <c r="BZ42" s="67"/>
    </row>
    <row r="43" spans="1:96" ht="13.5" customHeight="1" thickBot="1">
      <c r="A43" s="1445" t="s">
        <v>138</v>
      </c>
      <c r="B43" s="1446"/>
      <c r="C43" s="63">
        <v>0</v>
      </c>
      <c r="D43" s="1448" t="s">
        <v>275</v>
      </c>
      <c r="E43" s="1449"/>
      <c r="F43" s="1449"/>
      <c r="G43" s="1449"/>
      <c r="H43" s="1449"/>
      <c r="I43" s="1449"/>
      <c r="J43" s="1449"/>
      <c r="K43" s="1449"/>
      <c r="L43" s="1449"/>
      <c r="M43" s="1449"/>
      <c r="N43" s="1450"/>
      <c r="O43" s="112"/>
      <c r="P43" s="113"/>
      <c r="Q43" s="75"/>
      <c r="T43" s="75"/>
      <c r="U43" s="67"/>
      <c r="W43" s="75"/>
      <c r="X43" s="67"/>
      <c r="Z43" s="75"/>
      <c r="AA43" s="67"/>
      <c r="AC43" s="75"/>
      <c r="AD43" s="67"/>
      <c r="AF43" s="75"/>
      <c r="AG43" s="67"/>
      <c r="AI43" s="75"/>
      <c r="AJ43" s="67"/>
      <c r="AL43" s="75"/>
      <c r="AM43" s="67"/>
      <c r="AO43" s="75"/>
      <c r="AP43" s="67"/>
      <c r="AR43" s="75"/>
      <c r="AS43" s="67"/>
      <c r="BI43" s="468"/>
      <c r="BZ43" s="67"/>
    </row>
    <row r="44" spans="1:96" ht="13.5" thickBot="1">
      <c r="A44" s="1437" t="s">
        <v>139</v>
      </c>
      <c r="B44" s="1438"/>
      <c r="C44" s="64">
        <v>0</v>
      </c>
      <c r="D44" s="1451"/>
      <c r="E44" s="1452"/>
      <c r="F44" s="1452"/>
      <c r="G44" s="1452"/>
      <c r="H44" s="1452"/>
      <c r="I44" s="1452"/>
      <c r="J44" s="1452"/>
      <c r="K44" s="1452"/>
      <c r="L44" s="1452"/>
      <c r="M44" s="1452"/>
      <c r="N44" s="1453"/>
      <c r="O44" s="114"/>
      <c r="P44" s="115"/>
      <c r="Q44" s="75"/>
      <c r="T44" s="75"/>
      <c r="U44" s="67"/>
      <c r="W44" s="75"/>
      <c r="X44" s="67"/>
      <c r="Z44" s="75"/>
      <c r="AA44" s="67"/>
      <c r="AC44" s="75"/>
      <c r="AD44" s="67"/>
      <c r="AF44" s="75"/>
      <c r="AG44" s="67"/>
      <c r="AI44" s="75"/>
      <c r="AJ44" s="67"/>
      <c r="AL44" s="75"/>
      <c r="AM44" s="67"/>
      <c r="AO44" s="75"/>
      <c r="AP44" s="67"/>
      <c r="AR44" s="75"/>
      <c r="AS44" s="67"/>
      <c r="BI44" s="468"/>
      <c r="BZ44" s="67"/>
    </row>
    <row r="45" spans="1:96" ht="24" customHeight="1">
      <c r="A45" s="1441"/>
      <c r="B45" s="1442"/>
      <c r="C45" s="1441"/>
      <c r="D45" s="1442"/>
      <c r="E45" s="1294" t="s">
        <v>271</v>
      </c>
      <c r="F45" s="1294" t="s">
        <v>58</v>
      </c>
      <c r="G45" s="1294" t="s">
        <v>272</v>
      </c>
      <c r="H45" s="1454" t="s">
        <v>44</v>
      </c>
      <c r="I45" s="1475" t="s">
        <v>49</v>
      </c>
      <c r="J45" s="1454" t="s">
        <v>48</v>
      </c>
      <c r="K45" s="1421" t="s">
        <v>273</v>
      </c>
      <c r="L45" s="1294" t="s">
        <v>243</v>
      </c>
      <c r="M45" s="1423" t="s">
        <v>147</v>
      </c>
      <c r="N45" s="1427" t="s">
        <v>268</v>
      </c>
      <c r="O45" s="1415" t="s">
        <v>269</v>
      </c>
      <c r="P45" s="1417" t="s">
        <v>279</v>
      </c>
      <c r="Q45" s="75"/>
      <c r="R45" s="75"/>
      <c r="AS45" s="67"/>
      <c r="BH45" s="468"/>
      <c r="BI45" s="468"/>
      <c r="BY45" s="67"/>
      <c r="BZ45" s="67"/>
    </row>
    <row r="46" spans="1:96" ht="13.5" thickBot="1">
      <c r="A46" s="1443"/>
      <c r="B46" s="1444"/>
      <c r="C46" s="1443"/>
      <c r="D46" s="1444"/>
      <c r="E46" s="1434"/>
      <c r="F46" s="1434"/>
      <c r="G46" s="1434"/>
      <c r="H46" s="1455"/>
      <c r="I46" s="1476"/>
      <c r="J46" s="1455"/>
      <c r="K46" s="1476"/>
      <c r="L46" s="1434"/>
      <c r="M46" s="1436"/>
      <c r="N46" s="1428"/>
      <c r="O46" s="1435"/>
      <c r="P46" s="1418"/>
      <c r="Q46" s="75"/>
      <c r="R46" s="75"/>
      <c r="AS46" s="67"/>
      <c r="BH46" s="468"/>
      <c r="BI46" s="468"/>
      <c r="BY46" s="67"/>
      <c r="BZ46" s="67"/>
    </row>
    <row r="47" spans="1:96" ht="13.5" thickBot="1">
      <c r="A47" s="1439"/>
      <c r="B47" s="1440"/>
      <c r="C47" s="1419" t="s">
        <v>278</v>
      </c>
      <c r="D47" s="1447"/>
      <c r="E47" s="176">
        <f>(I19+J19)/6</f>
        <v>3.9379333333333331</v>
      </c>
      <c r="F47" s="173">
        <f>(K19+L19)/6*C43</f>
        <v>0</v>
      </c>
      <c r="G47" s="177">
        <f>(M19+N19+O19)*C44</f>
        <v>0</v>
      </c>
      <c r="H47" s="174">
        <f>R19*C44</f>
        <v>0</v>
      </c>
      <c r="I47" s="179">
        <f>(AT19+AU19)*C44</f>
        <v>0</v>
      </c>
      <c r="J47" s="174">
        <f>AV19/6</f>
        <v>18.848916666666668</v>
      </c>
      <c r="K47" s="174">
        <f>AY19/6</f>
        <v>-1.1373666666666666</v>
      </c>
      <c r="L47" s="177">
        <f>(AZ19+BA19+BB19)/6+(BC19/6+BD19/6)*C43</f>
        <v>0</v>
      </c>
      <c r="M47" s="175">
        <f>(BF19+BG19+BH19+BI19)*C44</f>
        <v>0</v>
      </c>
      <c r="N47" s="619">
        <f>0.0125*C44</f>
        <v>0</v>
      </c>
      <c r="O47" s="618">
        <f>ROUND(SUM(E47:N47),2)</f>
        <v>21.65</v>
      </c>
      <c r="P47" s="178" t="str">
        <f>IFERROR(O47/C44,"")</f>
        <v/>
      </c>
      <c r="Q47" s="75"/>
      <c r="R47" s="75"/>
      <c r="AS47" s="67"/>
      <c r="BH47" s="468"/>
      <c r="BI47" s="468"/>
      <c r="BY47" s="67"/>
      <c r="BZ47" s="67"/>
    </row>
    <row r="48" spans="1:96">
      <c r="T48" s="75"/>
      <c r="U48" s="67"/>
      <c r="W48" s="75"/>
      <c r="X48" s="67"/>
      <c r="Z48" s="75"/>
      <c r="AA48" s="67"/>
      <c r="AC48" s="75"/>
      <c r="AD48" s="67"/>
      <c r="AF48" s="75"/>
      <c r="AG48" s="67"/>
      <c r="AI48" s="75"/>
      <c r="AJ48" s="67"/>
      <c r="AL48" s="75"/>
      <c r="AM48" s="67"/>
      <c r="AO48" s="75"/>
      <c r="AP48" s="67"/>
      <c r="AR48" s="75"/>
      <c r="AS48" s="67"/>
      <c r="BI48" s="468"/>
      <c r="BZ48" s="67"/>
    </row>
    <row r="49" spans="1:78" ht="13.5" thickBot="1">
      <c r="T49" s="75"/>
      <c r="U49" s="67"/>
      <c r="W49" s="75"/>
      <c r="X49" s="67"/>
      <c r="Z49" s="75"/>
      <c r="AA49" s="67"/>
      <c r="AC49" s="75"/>
      <c r="AD49" s="67"/>
      <c r="AF49" s="75"/>
      <c r="AG49" s="67"/>
      <c r="AI49" s="75"/>
      <c r="AJ49" s="67"/>
      <c r="AL49" s="75"/>
      <c r="AM49" s="67"/>
      <c r="AO49" s="75"/>
      <c r="AP49" s="67"/>
      <c r="AR49" s="75"/>
      <c r="AS49" s="67"/>
      <c r="BI49" s="468"/>
      <c r="BZ49" s="67"/>
    </row>
    <row r="50" spans="1:78" ht="13.5" customHeight="1" thickBot="1">
      <c r="A50" s="1445" t="s">
        <v>138</v>
      </c>
      <c r="B50" s="1446"/>
      <c r="C50" s="63">
        <v>0</v>
      </c>
      <c r="D50" s="1448" t="s">
        <v>276</v>
      </c>
      <c r="E50" s="1449"/>
      <c r="F50" s="1449"/>
      <c r="G50" s="1449"/>
      <c r="H50" s="1449"/>
      <c r="I50" s="1449"/>
      <c r="J50" s="1449"/>
      <c r="K50" s="1449"/>
      <c r="L50" s="1449"/>
      <c r="M50" s="1449"/>
      <c r="N50" s="1450"/>
      <c r="O50" s="112"/>
      <c r="P50" s="113"/>
      <c r="Q50" s="75"/>
      <c r="T50" s="75"/>
      <c r="U50" s="67"/>
      <c r="W50" s="75"/>
      <c r="X50" s="67"/>
      <c r="Z50" s="75"/>
      <c r="AA50" s="67"/>
      <c r="AC50" s="75"/>
      <c r="AD50" s="67"/>
      <c r="AF50" s="75"/>
      <c r="AG50" s="67"/>
      <c r="AI50" s="75"/>
      <c r="AJ50" s="67"/>
      <c r="AL50" s="75"/>
      <c r="AM50" s="67"/>
      <c r="AO50" s="75"/>
      <c r="AP50" s="67"/>
      <c r="AR50" s="75"/>
      <c r="AS50" s="67"/>
      <c r="BI50" s="468"/>
      <c r="BZ50" s="67"/>
    </row>
    <row r="51" spans="1:78" ht="13.5" thickBot="1">
      <c r="A51" s="1437" t="s">
        <v>139</v>
      </c>
      <c r="B51" s="1438"/>
      <c r="C51" s="64">
        <v>0</v>
      </c>
      <c r="D51" s="1451"/>
      <c r="E51" s="1452"/>
      <c r="F51" s="1452"/>
      <c r="G51" s="1452"/>
      <c r="H51" s="1452"/>
      <c r="I51" s="1452"/>
      <c r="J51" s="1452"/>
      <c r="K51" s="1452"/>
      <c r="L51" s="1452"/>
      <c r="M51" s="1452"/>
      <c r="N51" s="1453"/>
      <c r="O51" s="114"/>
      <c r="P51" s="115"/>
      <c r="Q51" s="75"/>
      <c r="T51" s="75"/>
      <c r="U51" s="67"/>
      <c r="W51" s="75"/>
      <c r="X51" s="67"/>
      <c r="Z51" s="75"/>
      <c r="AA51" s="67"/>
      <c r="AC51" s="75"/>
      <c r="AD51" s="67"/>
      <c r="AF51" s="75"/>
      <c r="AG51" s="67"/>
      <c r="AI51" s="75"/>
      <c r="AJ51" s="67"/>
      <c r="AL51" s="75"/>
      <c r="AM51" s="67"/>
      <c r="AO51" s="75"/>
      <c r="AP51" s="67"/>
      <c r="AR51" s="75"/>
      <c r="AS51" s="67"/>
      <c r="BI51" s="468"/>
      <c r="BZ51" s="67"/>
    </row>
    <row r="52" spans="1:78" ht="24" customHeight="1">
      <c r="A52" s="1441"/>
      <c r="B52" s="1442"/>
      <c r="C52" s="1441"/>
      <c r="D52" s="1442"/>
      <c r="E52" s="1294" t="s">
        <v>271</v>
      </c>
      <c r="F52" s="1294" t="s">
        <v>58</v>
      </c>
      <c r="G52" s="1294" t="s">
        <v>272</v>
      </c>
      <c r="H52" s="1454" t="s">
        <v>44</v>
      </c>
      <c r="I52" s="1475" t="s">
        <v>49</v>
      </c>
      <c r="J52" s="1454" t="s">
        <v>48</v>
      </c>
      <c r="K52" s="1421" t="s">
        <v>273</v>
      </c>
      <c r="L52" s="1294" t="s">
        <v>243</v>
      </c>
      <c r="M52" s="1423" t="s">
        <v>147</v>
      </c>
      <c r="N52" s="1427" t="s">
        <v>268</v>
      </c>
      <c r="O52" s="1415" t="s">
        <v>269</v>
      </c>
      <c r="P52" s="1417" t="s">
        <v>279</v>
      </c>
      <c r="Q52" s="75"/>
      <c r="R52" s="75"/>
      <c r="AS52" s="67"/>
      <c r="BH52" s="468"/>
      <c r="BI52" s="468"/>
      <c r="BY52" s="67"/>
      <c r="BZ52" s="67"/>
    </row>
    <row r="53" spans="1:78" ht="13.5" thickBot="1">
      <c r="A53" s="1443"/>
      <c r="B53" s="1444"/>
      <c r="C53" s="1443"/>
      <c r="D53" s="1444"/>
      <c r="E53" s="1434"/>
      <c r="F53" s="1434"/>
      <c r="G53" s="1434"/>
      <c r="H53" s="1455"/>
      <c r="I53" s="1476"/>
      <c r="J53" s="1455"/>
      <c r="K53" s="1476"/>
      <c r="L53" s="1434"/>
      <c r="M53" s="1436"/>
      <c r="N53" s="1428"/>
      <c r="O53" s="1435"/>
      <c r="P53" s="1418"/>
      <c r="Q53" s="75"/>
      <c r="R53" s="75"/>
      <c r="AS53" s="67"/>
      <c r="BH53" s="468"/>
      <c r="BI53" s="468"/>
      <c r="BY53" s="67"/>
      <c r="BZ53" s="67"/>
    </row>
    <row r="54" spans="1:78" ht="13.5" thickBot="1">
      <c r="A54" s="1439"/>
      <c r="B54" s="1440"/>
      <c r="C54" s="1419" t="s">
        <v>278</v>
      </c>
      <c r="D54" s="1447"/>
      <c r="E54" s="176">
        <f>(I20+J20)/6</f>
        <v>3.9379333333333331</v>
      </c>
      <c r="F54" s="173">
        <f>(K20+L20)/6*C50</f>
        <v>0</v>
      </c>
      <c r="G54" s="177">
        <f>(M20+N20+O20)*C51</f>
        <v>0</v>
      </c>
      <c r="H54" s="174">
        <f>R20*C51</f>
        <v>0</v>
      </c>
      <c r="I54" s="179">
        <f>(AT20+AU20)*C51</f>
        <v>0</v>
      </c>
      <c r="J54" s="174">
        <f>AV20/6</f>
        <v>18.848916666666668</v>
      </c>
      <c r="K54" s="174">
        <f>AY20/6</f>
        <v>-1.1373666666666666</v>
      </c>
      <c r="L54" s="177">
        <f>(AZ20+BA20+BB20)/6+(BC20/6+BD20/6)*C50</f>
        <v>0</v>
      </c>
      <c r="M54" s="175">
        <f>(BF20+BG20+BH20+BI20)*C51</f>
        <v>0</v>
      </c>
      <c r="N54" s="619">
        <f>0.0125*C51</f>
        <v>0</v>
      </c>
      <c r="O54" s="618">
        <f>ROUND(SUM(E54:N54),2)</f>
        <v>21.65</v>
      </c>
      <c r="P54" s="178" t="str">
        <f>IFERROR(O54/C51,"")</f>
        <v/>
      </c>
      <c r="Q54" s="75"/>
      <c r="S54" s="75"/>
      <c r="U54" s="67"/>
      <c r="V54" s="75"/>
      <c r="X54" s="67"/>
      <c r="Y54" s="75"/>
      <c r="AA54" s="67"/>
      <c r="AB54" s="75"/>
      <c r="AD54" s="67"/>
      <c r="AE54" s="75"/>
      <c r="AG54" s="67"/>
      <c r="AH54" s="75"/>
      <c r="AJ54" s="67"/>
      <c r="AK54" s="75"/>
      <c r="AM54" s="67"/>
      <c r="AN54" s="75"/>
      <c r="AP54" s="67"/>
      <c r="AS54" s="67"/>
      <c r="BH54" s="468"/>
      <c r="BI54" s="468"/>
      <c r="BY54" s="67"/>
      <c r="BZ54" s="67"/>
    </row>
    <row r="55" spans="1:78">
      <c r="A55" s="75"/>
      <c r="B55" s="75"/>
      <c r="C55" s="75"/>
      <c r="D55" s="75"/>
      <c r="E55" s="75"/>
      <c r="F55" s="75"/>
      <c r="G55" s="75"/>
      <c r="H55" s="75"/>
      <c r="I55" s="75"/>
      <c r="J55" s="75"/>
      <c r="K55" s="75"/>
      <c r="L55" s="75"/>
      <c r="M55" s="75"/>
      <c r="N55" s="75"/>
      <c r="O55" s="75"/>
      <c r="P55" s="75"/>
      <c r="Q55" s="75"/>
      <c r="R55" s="75"/>
      <c r="S55" s="75"/>
      <c r="AS55" s="67"/>
      <c r="BI55" s="468"/>
      <c r="BZ55" s="67"/>
    </row>
    <row r="56" spans="1:78" ht="13.5" thickBot="1">
      <c r="A56" s="75"/>
      <c r="B56" s="75"/>
      <c r="C56" s="75"/>
      <c r="D56" s="75"/>
      <c r="E56" s="75"/>
      <c r="F56" s="75"/>
      <c r="G56" s="75"/>
      <c r="H56" s="75"/>
      <c r="I56" s="75"/>
      <c r="J56" s="75"/>
      <c r="K56" s="75"/>
      <c r="L56" s="75"/>
      <c r="M56" s="75"/>
      <c r="N56" s="75"/>
      <c r="O56" s="75"/>
      <c r="P56" s="75"/>
      <c r="Q56" s="75"/>
      <c r="R56" s="75"/>
      <c r="S56" s="75"/>
      <c r="U56" s="67"/>
      <c r="X56" s="67"/>
      <c r="AA56" s="67"/>
      <c r="AB56" s="75"/>
      <c r="AD56" s="67"/>
      <c r="AE56" s="75"/>
      <c r="AG56" s="67"/>
      <c r="AH56" s="75"/>
      <c r="AJ56" s="67"/>
      <c r="AK56" s="75"/>
      <c r="AM56" s="67"/>
      <c r="AN56" s="75"/>
      <c r="AP56" s="67"/>
      <c r="AQ56" s="75"/>
      <c r="AS56" s="67"/>
      <c r="BI56" s="468"/>
      <c r="BZ56" s="67"/>
    </row>
    <row r="57" spans="1:78" ht="13.5" customHeight="1" thickBot="1">
      <c r="A57" s="1445" t="s">
        <v>138</v>
      </c>
      <c r="B57" s="1446"/>
      <c r="C57" s="63">
        <v>0</v>
      </c>
      <c r="D57" s="1469" t="s">
        <v>277</v>
      </c>
      <c r="E57" s="1470"/>
      <c r="F57" s="1470"/>
      <c r="G57" s="1470"/>
      <c r="H57" s="1470"/>
      <c r="I57" s="1470"/>
      <c r="J57" s="1470"/>
      <c r="K57" s="1470"/>
      <c r="L57" s="1470"/>
      <c r="M57" s="1470"/>
      <c r="N57" s="1471"/>
      <c r="O57" s="112"/>
      <c r="P57" s="113"/>
      <c r="Q57" s="75"/>
      <c r="S57" s="75"/>
      <c r="U57" s="67"/>
      <c r="X57" s="67"/>
      <c r="AA57" s="67"/>
      <c r="AB57" s="75"/>
      <c r="AD57" s="67"/>
      <c r="AE57" s="75"/>
      <c r="AG57" s="67"/>
      <c r="AH57" s="75"/>
      <c r="AJ57" s="67"/>
      <c r="AK57" s="75"/>
      <c r="AM57" s="67"/>
      <c r="AN57" s="75"/>
      <c r="AP57" s="67"/>
      <c r="AQ57" s="75"/>
      <c r="AS57" s="67"/>
      <c r="BI57" s="468"/>
      <c r="BZ57" s="67"/>
    </row>
    <row r="58" spans="1:78" ht="13.5" thickBot="1">
      <c r="A58" s="1437" t="s">
        <v>139</v>
      </c>
      <c r="B58" s="1438"/>
      <c r="C58" s="64">
        <v>0</v>
      </c>
      <c r="D58" s="1472"/>
      <c r="E58" s="1473"/>
      <c r="F58" s="1473"/>
      <c r="G58" s="1473"/>
      <c r="H58" s="1473"/>
      <c r="I58" s="1473"/>
      <c r="J58" s="1473"/>
      <c r="K58" s="1473"/>
      <c r="L58" s="1473"/>
      <c r="M58" s="1473"/>
      <c r="N58" s="1474"/>
      <c r="O58" s="114"/>
      <c r="P58" s="115"/>
      <c r="Q58" s="75"/>
      <c r="S58" s="75"/>
      <c r="U58" s="67"/>
      <c r="X58" s="67"/>
      <c r="AA58" s="67"/>
      <c r="AB58" s="75"/>
      <c r="AD58" s="67"/>
      <c r="AE58" s="75"/>
      <c r="AG58" s="67"/>
      <c r="AH58" s="75"/>
      <c r="AJ58" s="67"/>
      <c r="AK58" s="75"/>
      <c r="AM58" s="67"/>
      <c r="AN58" s="75"/>
      <c r="AP58" s="67"/>
      <c r="AQ58" s="75"/>
      <c r="AS58" s="67"/>
      <c r="BI58" s="468"/>
      <c r="BZ58" s="67"/>
    </row>
    <row r="59" spans="1:78" ht="19.5" customHeight="1">
      <c r="A59" s="1441"/>
      <c r="B59" s="1442"/>
      <c r="C59" s="1441"/>
      <c r="D59" s="1442"/>
      <c r="E59" s="1294" t="s">
        <v>271</v>
      </c>
      <c r="F59" s="1294" t="s">
        <v>58</v>
      </c>
      <c r="G59" s="1294" t="s">
        <v>272</v>
      </c>
      <c r="H59" s="1454" t="s">
        <v>44</v>
      </c>
      <c r="I59" s="1475" t="s">
        <v>49</v>
      </c>
      <c r="J59" s="1454" t="s">
        <v>48</v>
      </c>
      <c r="K59" s="1421" t="s">
        <v>273</v>
      </c>
      <c r="L59" s="1294" t="s">
        <v>243</v>
      </c>
      <c r="M59" s="1423" t="s">
        <v>147</v>
      </c>
      <c r="N59" s="1427" t="s">
        <v>268</v>
      </c>
      <c r="O59" s="1415" t="s">
        <v>269</v>
      </c>
      <c r="P59" s="1417" t="s">
        <v>279</v>
      </c>
      <c r="Q59" s="75"/>
      <c r="R59" s="75"/>
      <c r="AS59" s="67"/>
      <c r="BH59" s="468"/>
      <c r="BI59" s="468"/>
      <c r="BY59" s="67"/>
      <c r="BZ59" s="67"/>
    </row>
    <row r="60" spans="1:78" ht="13.5" thickBot="1">
      <c r="A60" s="1443"/>
      <c r="B60" s="1444"/>
      <c r="C60" s="1443"/>
      <c r="D60" s="1444"/>
      <c r="E60" s="1434"/>
      <c r="F60" s="1434"/>
      <c r="G60" s="1434"/>
      <c r="H60" s="1455"/>
      <c r="I60" s="1476"/>
      <c r="J60" s="1455"/>
      <c r="K60" s="1476"/>
      <c r="L60" s="1434"/>
      <c r="M60" s="1436"/>
      <c r="N60" s="1428"/>
      <c r="O60" s="1435"/>
      <c r="P60" s="1418"/>
      <c r="Q60" s="75"/>
      <c r="R60" s="75"/>
      <c r="AS60" s="67"/>
      <c r="BH60" s="468"/>
      <c r="BI60" s="468"/>
      <c r="BY60" s="67"/>
      <c r="BZ60" s="67"/>
    </row>
    <row r="61" spans="1:78" ht="13.5" thickBot="1">
      <c r="A61" s="1439"/>
      <c r="B61" s="1440"/>
      <c r="C61" s="1419" t="s">
        <v>278</v>
      </c>
      <c r="D61" s="1447"/>
      <c r="E61" s="176">
        <f>(I21+J21)/6</f>
        <v>4.0126333333333326</v>
      </c>
      <c r="F61" s="173">
        <f>(K21+L21)/6*C57</f>
        <v>0</v>
      </c>
      <c r="G61" s="177">
        <f>(M21+N21+O21)*C58</f>
        <v>0</v>
      </c>
      <c r="H61" s="174">
        <f>R21*C58</f>
        <v>0</v>
      </c>
      <c r="I61" s="179">
        <f>(AT21+AU21)*C58</f>
        <v>0</v>
      </c>
      <c r="J61" s="174">
        <f>AV21/6</f>
        <v>18.848916666666668</v>
      </c>
      <c r="K61" s="174">
        <f>AY21/6</f>
        <v>-1.1373666666666666</v>
      </c>
      <c r="L61" s="177">
        <f>(AZ21+BA21+BB21)/6+(BC21/6+BD21/6)*C57</f>
        <v>0</v>
      </c>
      <c r="M61" s="175">
        <f>(BF21+BG21+BH21+BI21)*C58</f>
        <v>0</v>
      </c>
      <c r="N61" s="619">
        <f>0.0125*C58</f>
        <v>0</v>
      </c>
      <c r="O61" s="618">
        <f>ROUND(SUM(E61:N61),2)</f>
        <v>21.72</v>
      </c>
      <c r="P61" s="178" t="str">
        <f>IFERROR(O61/C58,"")</f>
        <v/>
      </c>
      <c r="Q61" s="75"/>
      <c r="S61" s="75"/>
      <c r="U61" s="67"/>
      <c r="V61" s="75"/>
      <c r="X61" s="67"/>
      <c r="Y61" s="75"/>
      <c r="AA61" s="67"/>
      <c r="AB61" s="75"/>
      <c r="AD61" s="67"/>
      <c r="AE61" s="75"/>
      <c r="AG61" s="67"/>
      <c r="AH61" s="75"/>
      <c r="AJ61" s="67"/>
      <c r="AK61" s="75"/>
      <c r="AM61" s="67"/>
      <c r="AN61" s="75"/>
      <c r="AP61" s="67"/>
      <c r="AS61" s="67"/>
      <c r="BH61" s="468"/>
      <c r="BI61" s="468"/>
      <c r="BY61" s="67"/>
      <c r="BZ61" s="67"/>
    </row>
    <row r="62" spans="1:78">
      <c r="AS62" s="67"/>
      <c r="BI62" s="468"/>
      <c r="BZ62" s="67"/>
    </row>
    <row r="63" spans="1:78" ht="13.5" thickBot="1">
      <c r="U63" s="67"/>
      <c r="X63" s="67"/>
      <c r="AA63" s="67"/>
      <c r="AB63" s="75"/>
      <c r="AD63" s="67"/>
      <c r="AE63" s="75"/>
      <c r="AG63" s="67"/>
      <c r="AH63" s="75"/>
      <c r="AJ63" s="67"/>
      <c r="AK63" s="75"/>
      <c r="AM63" s="67"/>
      <c r="AN63" s="75"/>
      <c r="AP63" s="67"/>
      <c r="AQ63" s="75"/>
      <c r="AS63" s="67"/>
      <c r="BI63" s="468"/>
      <c r="BZ63" s="67"/>
    </row>
    <row r="64" spans="1:78" ht="13.5" customHeight="1" thickBot="1">
      <c r="A64" s="1445" t="s">
        <v>138</v>
      </c>
      <c r="B64" s="1446"/>
      <c r="C64" s="63">
        <v>0</v>
      </c>
      <c r="D64" s="1448" t="s">
        <v>611</v>
      </c>
      <c r="E64" s="1449"/>
      <c r="F64" s="1449"/>
      <c r="G64" s="1449"/>
      <c r="H64" s="1449"/>
      <c r="I64" s="1449"/>
      <c r="J64" s="1449"/>
      <c r="K64" s="1449"/>
      <c r="L64" s="1449"/>
      <c r="M64" s="1449"/>
      <c r="N64" s="1450"/>
      <c r="O64" s="112"/>
      <c r="P64" s="113"/>
      <c r="Q64" s="75"/>
      <c r="U64" s="67"/>
      <c r="X64" s="67"/>
      <c r="AA64" s="67"/>
      <c r="AB64" s="75"/>
      <c r="AD64" s="67"/>
      <c r="AE64" s="75"/>
      <c r="AG64" s="67"/>
      <c r="AH64" s="75"/>
      <c r="AJ64" s="67"/>
      <c r="AK64" s="75"/>
      <c r="AM64" s="67"/>
      <c r="AN64" s="75"/>
      <c r="AP64" s="67"/>
      <c r="AQ64" s="75"/>
      <c r="AS64" s="67"/>
      <c r="BI64" s="468"/>
      <c r="BZ64" s="67"/>
    </row>
    <row r="65" spans="1:78" ht="12" customHeight="1" thickBot="1">
      <c r="A65" s="1437" t="s">
        <v>139</v>
      </c>
      <c r="B65" s="1438"/>
      <c r="C65" s="64">
        <v>0</v>
      </c>
      <c r="D65" s="1451"/>
      <c r="E65" s="1452"/>
      <c r="F65" s="1452"/>
      <c r="G65" s="1452"/>
      <c r="H65" s="1452"/>
      <c r="I65" s="1452"/>
      <c r="J65" s="1452"/>
      <c r="K65" s="1452"/>
      <c r="L65" s="1452"/>
      <c r="M65" s="1452"/>
      <c r="N65" s="1453"/>
      <c r="O65" s="114"/>
      <c r="P65" s="115"/>
      <c r="Q65" s="75"/>
      <c r="U65" s="67"/>
      <c r="X65" s="67"/>
      <c r="AA65" s="67"/>
      <c r="AB65" s="75"/>
      <c r="AD65" s="67"/>
      <c r="AE65" s="75"/>
      <c r="AG65" s="67"/>
      <c r="AH65" s="75"/>
      <c r="AJ65" s="67"/>
      <c r="AK65" s="75"/>
      <c r="AM65" s="67"/>
      <c r="AN65" s="75"/>
      <c r="AP65" s="67"/>
      <c r="AQ65" s="75"/>
      <c r="AS65" s="67"/>
      <c r="BI65" s="468"/>
      <c r="BZ65" s="67"/>
    </row>
    <row r="66" spans="1:78" ht="12.75" customHeight="1">
      <c r="A66" s="1441"/>
      <c r="B66" s="1442"/>
      <c r="C66" s="1441"/>
      <c r="D66" s="1442"/>
      <c r="E66" s="1294" t="s">
        <v>271</v>
      </c>
      <c r="F66" s="1294" t="s">
        <v>58</v>
      </c>
      <c r="G66" s="1294" t="s">
        <v>272</v>
      </c>
      <c r="H66" s="1454" t="s">
        <v>44</v>
      </c>
      <c r="I66" s="1475" t="s">
        <v>49</v>
      </c>
      <c r="J66" s="1454" t="s">
        <v>48</v>
      </c>
      <c r="K66" s="1421" t="s">
        <v>273</v>
      </c>
      <c r="L66" s="1294" t="s">
        <v>243</v>
      </c>
      <c r="M66" s="1423" t="s">
        <v>147</v>
      </c>
      <c r="N66" s="1427" t="s">
        <v>268</v>
      </c>
      <c r="O66" s="1415" t="s">
        <v>269</v>
      </c>
      <c r="P66" s="1417" t="s">
        <v>279</v>
      </c>
      <c r="Q66" s="75"/>
      <c r="R66" s="75"/>
      <c r="AS66" s="67"/>
      <c r="BH66" s="468"/>
      <c r="BI66" s="468"/>
      <c r="BY66" s="67"/>
      <c r="BZ66" s="67"/>
    </row>
    <row r="67" spans="1:78" ht="20.25" customHeight="1" thickBot="1">
      <c r="A67" s="1443"/>
      <c r="B67" s="1444"/>
      <c r="C67" s="1443"/>
      <c r="D67" s="1444"/>
      <c r="E67" s="1434"/>
      <c r="F67" s="1434"/>
      <c r="G67" s="1434"/>
      <c r="H67" s="1455"/>
      <c r="I67" s="1476"/>
      <c r="J67" s="1455"/>
      <c r="K67" s="1476"/>
      <c r="L67" s="1434"/>
      <c r="M67" s="1436"/>
      <c r="N67" s="1428"/>
      <c r="O67" s="1435"/>
      <c r="P67" s="1418"/>
      <c r="Q67" s="75"/>
      <c r="R67" s="75"/>
      <c r="AS67" s="67"/>
      <c r="BH67" s="468"/>
      <c r="BI67" s="468"/>
      <c r="BY67" s="67"/>
      <c r="BZ67" s="67"/>
    </row>
    <row r="68" spans="1:78" ht="13.5" thickBot="1">
      <c r="A68" s="1439"/>
      <c r="B68" s="1440"/>
      <c r="C68" s="1419" t="s">
        <v>278</v>
      </c>
      <c r="D68" s="1447"/>
      <c r="E68" s="176">
        <f>(I22+J22)/6</f>
        <v>4.0126333333333326</v>
      </c>
      <c r="F68" s="173">
        <f>(K22+L22)/6*C64</f>
        <v>0</v>
      </c>
      <c r="G68" s="177">
        <f>(M22+N22+O22)*C65</f>
        <v>0</v>
      </c>
      <c r="H68" s="174">
        <f>R22*C65</f>
        <v>0</v>
      </c>
      <c r="I68" s="179">
        <f>(AT22+AU22)*C65</f>
        <v>0</v>
      </c>
      <c r="J68" s="174">
        <f>AV22/6</f>
        <v>18.848916666666668</v>
      </c>
      <c r="K68" s="174">
        <f>AY22/6</f>
        <v>-1.1373666666666666</v>
      </c>
      <c r="L68" s="177">
        <f>(AZ22+BA22+BB22)/6+(BC22/6+BD22/6)*C64</f>
        <v>0</v>
      </c>
      <c r="M68" s="175">
        <f>(BF22+BG22+BH22+BI22)*C65</f>
        <v>0</v>
      </c>
      <c r="N68" s="619">
        <f>0.0125*C65</f>
        <v>0</v>
      </c>
      <c r="O68" s="618">
        <f>ROUND(SUM(E68:N68),2)</f>
        <v>21.72</v>
      </c>
      <c r="P68" s="178" t="str">
        <f>IFERROR(O68/C65,"")</f>
        <v/>
      </c>
      <c r="Q68" s="75"/>
      <c r="S68" s="75"/>
      <c r="U68" s="67"/>
      <c r="V68" s="75"/>
      <c r="X68" s="67"/>
      <c r="Y68" s="75"/>
      <c r="AA68" s="67"/>
      <c r="AB68" s="75"/>
      <c r="AD68" s="67"/>
      <c r="AE68" s="75"/>
      <c r="AG68" s="67"/>
      <c r="AH68" s="75"/>
      <c r="AJ68" s="67"/>
      <c r="AK68" s="75"/>
      <c r="AM68" s="67"/>
      <c r="AN68" s="75"/>
      <c r="AP68" s="67"/>
      <c r="AS68" s="67"/>
      <c r="BH68" s="468"/>
      <c r="BI68" s="468"/>
      <c r="BY68" s="67"/>
      <c r="BZ68" s="67"/>
    </row>
    <row r="69" spans="1:78">
      <c r="AS69" s="67"/>
      <c r="BI69" s="468"/>
      <c r="BZ69" s="67"/>
    </row>
    <row r="70" spans="1:78" ht="13.5" thickBot="1">
      <c r="U70" s="67"/>
      <c r="X70" s="67"/>
      <c r="AA70" s="67"/>
      <c r="AB70" s="75"/>
      <c r="AD70" s="67"/>
      <c r="AE70" s="75"/>
      <c r="AG70" s="67"/>
      <c r="AH70" s="75"/>
      <c r="AJ70" s="67"/>
      <c r="AK70" s="75"/>
      <c r="AM70" s="67"/>
      <c r="AN70" s="75"/>
      <c r="AP70" s="67"/>
      <c r="AQ70" s="75"/>
      <c r="AS70" s="67"/>
      <c r="BI70" s="468"/>
      <c r="BZ70" s="67"/>
    </row>
    <row r="71" spans="1:78" s="1073" customFormat="1" ht="13.5" customHeight="1" thickBot="1">
      <c r="A71" s="1276" t="s">
        <v>138</v>
      </c>
      <c r="B71" s="1420"/>
      <c r="C71" s="1197">
        <v>0</v>
      </c>
      <c r="D71" s="1278" t="s">
        <v>615</v>
      </c>
      <c r="E71" s="1279"/>
      <c r="F71" s="1279"/>
      <c r="G71" s="1279"/>
      <c r="H71" s="1279"/>
      <c r="I71" s="1279"/>
      <c r="J71" s="1279"/>
      <c r="K71" s="1279"/>
      <c r="L71" s="1279"/>
      <c r="M71" s="1279"/>
      <c r="N71" s="1280"/>
      <c r="O71" s="1225"/>
      <c r="P71" s="1226"/>
      <c r="Q71" s="1227"/>
      <c r="AB71" s="1227"/>
      <c r="AE71" s="1227"/>
      <c r="AH71" s="1227"/>
      <c r="AK71" s="1227"/>
      <c r="AN71" s="1227"/>
      <c r="AQ71" s="1227"/>
    </row>
    <row r="72" spans="1:78" s="1073" customFormat="1" ht="13.5" thickBot="1">
      <c r="A72" s="1298" t="s">
        <v>139</v>
      </c>
      <c r="B72" s="1299"/>
      <c r="C72" s="1205">
        <v>0</v>
      </c>
      <c r="D72" s="1281"/>
      <c r="E72" s="1282"/>
      <c r="F72" s="1282"/>
      <c r="G72" s="1282"/>
      <c r="H72" s="1282"/>
      <c r="I72" s="1282"/>
      <c r="J72" s="1282"/>
      <c r="K72" s="1282"/>
      <c r="L72" s="1282"/>
      <c r="M72" s="1282"/>
      <c r="N72" s="1283"/>
      <c r="O72" s="1228"/>
      <c r="P72" s="1229"/>
      <c r="Q72" s="1227"/>
      <c r="AB72" s="1227"/>
      <c r="AE72" s="1227"/>
      <c r="AH72" s="1227"/>
      <c r="AK72" s="1227"/>
      <c r="AN72" s="1227"/>
      <c r="AQ72" s="1227"/>
    </row>
    <row r="73" spans="1:78" s="1073" customFormat="1" ht="12.75" customHeight="1">
      <c r="A73" s="1284"/>
      <c r="B73" s="1285"/>
      <c r="C73" s="1284"/>
      <c r="D73" s="1285"/>
      <c r="E73" s="1294" t="s">
        <v>271</v>
      </c>
      <c r="F73" s="1294" t="s">
        <v>58</v>
      </c>
      <c r="G73" s="1294" t="s">
        <v>272</v>
      </c>
      <c r="H73" s="1296" t="s">
        <v>44</v>
      </c>
      <c r="I73" s="1421" t="s">
        <v>49</v>
      </c>
      <c r="J73" s="1296" t="s">
        <v>48</v>
      </c>
      <c r="K73" s="1421" t="s">
        <v>273</v>
      </c>
      <c r="L73" s="1294" t="s">
        <v>243</v>
      </c>
      <c r="M73" s="1423" t="s">
        <v>147</v>
      </c>
      <c r="N73" s="1425" t="s">
        <v>268</v>
      </c>
      <c r="O73" s="1415" t="s">
        <v>269</v>
      </c>
      <c r="P73" s="1417" t="s">
        <v>279</v>
      </c>
      <c r="Q73" s="1227"/>
      <c r="U73" s="1227"/>
      <c r="X73" s="1227"/>
      <c r="AA73" s="1227"/>
      <c r="AD73" s="1227"/>
      <c r="AG73" s="1227"/>
      <c r="AJ73" s="1227"/>
      <c r="AM73" s="1227"/>
      <c r="AP73" s="1227"/>
    </row>
    <row r="74" spans="1:78" s="1073" customFormat="1" ht="21" customHeight="1" thickBot="1">
      <c r="A74" s="1288"/>
      <c r="B74" s="1289"/>
      <c r="C74" s="1288"/>
      <c r="D74" s="1289"/>
      <c r="E74" s="1295"/>
      <c r="F74" s="1295"/>
      <c r="G74" s="1295"/>
      <c r="H74" s="1297"/>
      <c r="I74" s="1422"/>
      <c r="J74" s="1297"/>
      <c r="K74" s="1422"/>
      <c r="L74" s="1295"/>
      <c r="M74" s="1424"/>
      <c r="N74" s="1426"/>
      <c r="O74" s="1416"/>
      <c r="P74" s="1418"/>
      <c r="Q74" s="1227"/>
      <c r="U74" s="1227"/>
      <c r="X74" s="1227"/>
      <c r="AA74" s="1227"/>
      <c r="AD74" s="1227"/>
      <c r="AG74" s="1227"/>
      <c r="AJ74" s="1227"/>
      <c r="AM74" s="1227"/>
      <c r="AP74" s="1227"/>
    </row>
    <row r="75" spans="1:78" s="1073" customFormat="1" ht="13.5" thickBot="1">
      <c r="A75" s="1274"/>
      <c r="B75" s="1275"/>
      <c r="C75" s="1419" t="s">
        <v>278</v>
      </c>
      <c r="D75" s="1419"/>
      <c r="E75" s="1230">
        <f>(I24+J24)/6</f>
        <v>3.9379333333333331</v>
      </c>
      <c r="F75" s="1231">
        <f>(K24+L24)/6*C71</f>
        <v>0</v>
      </c>
      <c r="G75" s="1232">
        <f>(M24+N24+O24)*C72</f>
        <v>0</v>
      </c>
      <c r="H75" s="179">
        <f>R22*C72</f>
        <v>0</v>
      </c>
      <c r="I75" s="179">
        <f>(AT22+AU22)*C72</f>
        <v>0</v>
      </c>
      <c r="J75" s="179">
        <f>AV22/6</f>
        <v>18.848916666666668</v>
      </c>
      <c r="K75" s="179">
        <f>AY22/6</f>
        <v>-1.1373666666666666</v>
      </c>
      <c r="L75" s="1232">
        <f>(AZ24+BA24+BB24)/6+(BC24/6+BD24/6)*C71</f>
        <v>0</v>
      </c>
      <c r="M75" s="1233">
        <f>(BF24+BG24+BH24+BI24)*C72</f>
        <v>0</v>
      </c>
      <c r="N75" s="1234">
        <f>0.0125*C72</f>
        <v>0</v>
      </c>
      <c r="O75" s="618">
        <f>ROUND(SUM(E75:N75),2)</f>
        <v>21.65</v>
      </c>
      <c r="P75" s="178" t="str">
        <f>IFERROR(O75/C72,"")</f>
        <v/>
      </c>
      <c r="Q75" s="1227"/>
      <c r="V75" s="1227"/>
      <c r="Y75" s="1227"/>
      <c r="AB75" s="1227"/>
      <c r="AE75" s="1227"/>
      <c r="AH75" s="1227"/>
      <c r="AK75" s="1227"/>
      <c r="AN75" s="1227"/>
    </row>
    <row r="76" spans="1:78" ht="13.5" customHeight="1">
      <c r="U76" s="67"/>
      <c r="X76" s="67"/>
      <c r="AA76" s="67"/>
      <c r="AB76" s="75"/>
      <c r="AD76" s="67"/>
      <c r="AE76" s="75"/>
      <c r="AG76" s="67"/>
      <c r="AH76" s="75"/>
      <c r="AJ76" s="67"/>
      <c r="AK76" s="75"/>
      <c r="AM76" s="67"/>
      <c r="AN76" s="75"/>
      <c r="AP76" s="67"/>
      <c r="AQ76" s="75"/>
      <c r="AS76" s="67"/>
      <c r="BI76" s="468"/>
      <c r="BZ76" s="67"/>
    </row>
    <row r="77" spans="1:78" ht="13.5" customHeight="1">
      <c r="U77" s="67"/>
      <c r="X77" s="67"/>
      <c r="AA77" s="67"/>
      <c r="AB77" s="75"/>
      <c r="AD77" s="67"/>
      <c r="AE77" s="75"/>
      <c r="AG77" s="67"/>
      <c r="AH77" s="75"/>
      <c r="AJ77" s="67"/>
      <c r="AK77" s="75"/>
      <c r="AM77" s="67"/>
      <c r="AN77" s="75"/>
      <c r="AP77" s="67"/>
      <c r="AQ77" s="75"/>
      <c r="AS77" s="67"/>
      <c r="BI77" s="468"/>
      <c r="BZ77" s="67"/>
    </row>
    <row r="78" spans="1:78" ht="13.5" customHeight="1">
      <c r="U78" s="67"/>
      <c r="X78" s="67"/>
      <c r="AA78" s="67"/>
      <c r="AB78" s="75"/>
      <c r="AD78" s="67"/>
      <c r="AE78" s="75"/>
      <c r="AG78" s="67"/>
      <c r="AH78" s="75"/>
      <c r="AJ78" s="67"/>
      <c r="AK78" s="75"/>
      <c r="AM78" s="67"/>
      <c r="AN78" s="75"/>
      <c r="AP78" s="67"/>
      <c r="AQ78" s="75"/>
      <c r="AS78" s="67"/>
      <c r="BI78" s="468"/>
      <c r="BZ78" s="67"/>
    </row>
    <row r="79" spans="1:78" ht="13.5" customHeight="1">
      <c r="U79" s="67"/>
      <c r="X79" s="67"/>
      <c r="AA79" s="67"/>
      <c r="AB79" s="75"/>
      <c r="AD79" s="67"/>
      <c r="AE79" s="75"/>
      <c r="AG79" s="67"/>
      <c r="AH79" s="75"/>
      <c r="AJ79" s="67"/>
      <c r="AK79" s="75"/>
      <c r="AM79" s="67"/>
      <c r="AN79" s="75"/>
      <c r="AP79" s="67"/>
      <c r="AQ79" s="75"/>
      <c r="AS79" s="67"/>
      <c r="BI79" s="468"/>
      <c r="BZ79" s="67"/>
    </row>
    <row r="80" spans="1:78">
      <c r="U80" s="67"/>
      <c r="X80" s="67"/>
      <c r="AA80" s="67"/>
      <c r="AB80" s="75"/>
      <c r="AD80" s="67"/>
      <c r="AE80" s="75"/>
      <c r="AG80" s="67"/>
      <c r="AH80" s="75"/>
      <c r="AJ80" s="67"/>
      <c r="AK80" s="75"/>
      <c r="AM80" s="67"/>
      <c r="AN80" s="75"/>
      <c r="AP80" s="67"/>
      <c r="AQ80" s="75"/>
      <c r="AS80" s="67"/>
      <c r="BI80" s="468"/>
      <c r="BZ80" s="67"/>
    </row>
    <row r="81" spans="1:78">
      <c r="U81" s="67"/>
      <c r="X81" s="67"/>
      <c r="AA81" s="67"/>
      <c r="AB81" s="75"/>
      <c r="AD81" s="67"/>
      <c r="AE81" s="75"/>
      <c r="AG81" s="67"/>
      <c r="AH81" s="75"/>
      <c r="AJ81" s="67"/>
      <c r="AK81" s="75"/>
      <c r="AM81" s="67"/>
      <c r="AN81" s="75"/>
      <c r="AP81" s="67"/>
      <c r="AQ81" s="75"/>
      <c r="AS81" s="67"/>
      <c r="BI81" s="468"/>
      <c r="BZ81" s="67"/>
    </row>
    <row r="82" spans="1:78" ht="21" customHeight="1">
      <c r="U82" s="67"/>
      <c r="W82" s="75"/>
      <c r="X82" s="67"/>
      <c r="Z82" s="75"/>
      <c r="AA82" s="67"/>
      <c r="AC82" s="75"/>
      <c r="AD82" s="67"/>
      <c r="AF82" s="75"/>
      <c r="AG82" s="67"/>
      <c r="AI82" s="75"/>
      <c r="AJ82" s="67"/>
      <c r="AL82" s="75"/>
      <c r="AM82" s="67"/>
      <c r="AO82" s="75"/>
      <c r="AP82" s="67"/>
      <c r="AR82" s="75"/>
      <c r="AS82" s="67"/>
      <c r="BI82" s="468"/>
      <c r="BZ82" s="67"/>
    </row>
    <row r="83" spans="1:78">
      <c r="A83" s="1073" t="s">
        <v>573</v>
      </c>
      <c r="U83" s="67"/>
      <c r="W83" s="75"/>
      <c r="X83" s="67"/>
      <c r="Z83" s="75"/>
      <c r="AA83" s="67"/>
      <c r="AC83" s="75"/>
      <c r="AD83" s="67"/>
      <c r="AF83" s="75"/>
      <c r="AG83" s="67"/>
      <c r="AI83" s="75"/>
      <c r="AJ83" s="67"/>
      <c r="AL83" s="75"/>
      <c r="AM83" s="67"/>
      <c r="AO83" s="75"/>
      <c r="AP83" s="67"/>
      <c r="AR83" s="75"/>
      <c r="AS83" s="67"/>
      <c r="BI83" s="468"/>
      <c r="BZ83" s="67"/>
    </row>
    <row r="84" spans="1:78">
      <c r="U84" s="67"/>
      <c r="W84" s="75"/>
      <c r="X84" s="67"/>
      <c r="Z84" s="75"/>
      <c r="AA84" s="67"/>
      <c r="AC84" s="75"/>
      <c r="AD84" s="67"/>
      <c r="AF84" s="75"/>
      <c r="AG84" s="67"/>
      <c r="AI84" s="75"/>
      <c r="AJ84" s="67"/>
      <c r="AL84" s="75"/>
      <c r="AM84" s="67"/>
      <c r="AO84" s="75"/>
      <c r="AP84" s="67"/>
      <c r="AR84" s="75"/>
      <c r="AS84" s="67"/>
      <c r="BI84" s="468"/>
      <c r="BZ84" s="67"/>
    </row>
    <row r="85" spans="1:78">
      <c r="U85" s="67"/>
      <c r="W85" s="75"/>
      <c r="X85" s="67"/>
      <c r="Z85" s="75"/>
      <c r="AA85" s="67"/>
      <c r="AC85" s="75"/>
      <c r="AD85" s="67"/>
      <c r="AF85" s="75"/>
      <c r="AG85" s="67"/>
      <c r="AI85" s="75"/>
      <c r="AJ85" s="67"/>
      <c r="AL85" s="75"/>
      <c r="AM85" s="67"/>
      <c r="AO85" s="75"/>
      <c r="AP85" s="67"/>
      <c r="AR85" s="75"/>
      <c r="AS85" s="67"/>
      <c r="BI85" s="468"/>
      <c r="BZ85" s="67"/>
    </row>
    <row r="86" spans="1:78" ht="33.75" customHeight="1">
      <c r="U86" s="67"/>
      <c r="W86" s="75"/>
      <c r="X86" s="67"/>
      <c r="Z86" s="75"/>
      <c r="AA86" s="67"/>
      <c r="AC86" s="75"/>
      <c r="AD86" s="67"/>
      <c r="AF86" s="75"/>
      <c r="AG86" s="67"/>
      <c r="AI86" s="75"/>
      <c r="AJ86" s="67"/>
      <c r="AL86" s="75"/>
      <c r="AM86" s="67"/>
      <c r="AO86" s="75"/>
      <c r="AP86" s="67"/>
      <c r="AR86" s="75"/>
      <c r="AS86" s="67"/>
      <c r="BI86" s="468"/>
      <c r="BZ86" s="67"/>
    </row>
    <row r="87" spans="1:78">
      <c r="U87" s="67"/>
    </row>
    <row r="88" spans="1:78">
      <c r="U88" s="67"/>
    </row>
    <row r="89" spans="1:78">
      <c r="U89" s="67"/>
    </row>
    <row r="90" spans="1:78">
      <c r="U90" s="67"/>
    </row>
    <row r="91" spans="1:78">
      <c r="U91" s="67"/>
    </row>
    <row r="92" spans="1:78">
      <c r="U92" s="67"/>
    </row>
    <row r="93" spans="1:78" ht="33.75" customHeight="1">
      <c r="U93" s="67"/>
    </row>
    <row r="94" spans="1:78">
      <c r="U94" s="67"/>
    </row>
    <row r="95" spans="1:78">
      <c r="U95" s="67"/>
    </row>
    <row r="96" spans="1:78">
      <c r="U96" s="67"/>
    </row>
    <row r="97" spans="21:45">
      <c r="U97" s="67"/>
    </row>
    <row r="98" spans="21:45">
      <c r="U98" s="67"/>
      <c r="V98" s="75"/>
      <c r="X98" s="67"/>
      <c r="Y98" s="75"/>
      <c r="AA98" s="67"/>
      <c r="AB98" s="75"/>
      <c r="AD98" s="67"/>
      <c r="AE98" s="75"/>
      <c r="AG98" s="67"/>
      <c r="AH98" s="75"/>
      <c r="AJ98" s="67"/>
      <c r="AK98" s="75"/>
      <c r="AM98" s="67"/>
      <c r="AN98" s="75"/>
      <c r="AP98" s="67"/>
      <c r="AQ98" s="75"/>
      <c r="AS98" s="67"/>
    </row>
    <row r="99" spans="21:45">
      <c r="U99" s="67"/>
      <c r="V99" s="75"/>
      <c r="X99" s="67"/>
      <c r="Y99" s="75"/>
      <c r="AA99" s="67"/>
      <c r="AB99" s="75"/>
      <c r="AD99" s="67"/>
      <c r="AE99" s="75"/>
      <c r="AG99" s="67"/>
      <c r="AH99" s="75"/>
      <c r="AJ99" s="67"/>
      <c r="AK99" s="75"/>
      <c r="AM99" s="67"/>
      <c r="AN99" s="75"/>
      <c r="AP99" s="67"/>
      <c r="AQ99" s="75"/>
      <c r="AS99" s="67"/>
    </row>
    <row r="100" spans="21:45" ht="22.5" customHeight="1">
      <c r="U100" s="67"/>
      <c r="V100" s="75"/>
      <c r="X100" s="67"/>
      <c r="Y100" s="75"/>
      <c r="AA100" s="67"/>
      <c r="AB100" s="75"/>
      <c r="AD100" s="67"/>
      <c r="AE100" s="75"/>
      <c r="AG100" s="67"/>
      <c r="AH100" s="75"/>
      <c r="AJ100" s="67"/>
      <c r="AK100" s="75"/>
      <c r="AM100" s="67"/>
      <c r="AN100" s="75"/>
      <c r="AP100" s="67"/>
      <c r="AQ100" s="75"/>
      <c r="AS100" s="67"/>
    </row>
    <row r="101" spans="21:45">
      <c r="U101" s="67"/>
      <c r="V101" s="75"/>
      <c r="X101" s="67"/>
      <c r="Y101" s="75"/>
      <c r="AA101" s="67"/>
      <c r="AB101" s="75"/>
      <c r="AD101" s="67"/>
      <c r="AE101" s="75"/>
      <c r="AG101" s="67"/>
      <c r="AH101" s="75"/>
      <c r="AJ101" s="67"/>
      <c r="AK101" s="75"/>
      <c r="AM101" s="67"/>
      <c r="AN101" s="75"/>
      <c r="AP101" s="67"/>
      <c r="AQ101" s="75"/>
      <c r="AS101" s="67"/>
    </row>
    <row r="102" spans="21:45">
      <c r="U102" s="67"/>
      <c r="V102" s="75"/>
      <c r="X102" s="67"/>
      <c r="Y102" s="75"/>
      <c r="AA102" s="67"/>
      <c r="AB102" s="75"/>
      <c r="AD102" s="67"/>
      <c r="AE102" s="75"/>
      <c r="AG102" s="67"/>
      <c r="AH102" s="75"/>
      <c r="AJ102" s="67"/>
      <c r="AK102" s="75"/>
      <c r="AM102" s="67"/>
      <c r="AN102" s="75"/>
      <c r="AP102" s="67"/>
      <c r="AQ102" s="75"/>
      <c r="AS102" s="67"/>
    </row>
  </sheetData>
  <mergeCells count="176">
    <mergeCell ref="S8:AY8"/>
    <mergeCell ref="H17:H22"/>
    <mergeCell ref="AX9:AY9"/>
    <mergeCell ref="K38:K39"/>
    <mergeCell ref="L38:L39"/>
    <mergeCell ref="M38:M39"/>
    <mergeCell ref="N38:N39"/>
    <mergeCell ref="G38:G39"/>
    <mergeCell ref="H38:H39"/>
    <mergeCell ref="I38:I39"/>
    <mergeCell ref="J38:J39"/>
    <mergeCell ref="P38:P39"/>
    <mergeCell ref="O38:O39"/>
    <mergeCell ref="CA9:CK9"/>
    <mergeCell ref="BL9:BL10"/>
    <mergeCell ref="CC10:CE10"/>
    <mergeCell ref="P8:R8"/>
    <mergeCell ref="A1:AY1"/>
    <mergeCell ref="AZ1:BG1"/>
    <mergeCell ref="B2:E2"/>
    <mergeCell ref="AZ2:BC2"/>
    <mergeCell ref="A3:AY3"/>
    <mergeCell ref="AZ3:BG3"/>
    <mergeCell ref="BJ7:BZ7"/>
    <mergeCell ref="I8:O8"/>
    <mergeCell ref="BJ8:BO8"/>
    <mergeCell ref="BP8:BZ8"/>
    <mergeCell ref="A5:AY5"/>
    <mergeCell ref="AZ5:BG5"/>
    <mergeCell ref="A7:A13"/>
    <mergeCell ref="B7:B13"/>
    <mergeCell ref="C7:C13"/>
    <mergeCell ref="D7:D13"/>
    <mergeCell ref="AZ9:BE9"/>
    <mergeCell ref="BF9:BI9"/>
    <mergeCell ref="AZ8:BI8"/>
    <mergeCell ref="I7:BI7"/>
    <mergeCell ref="A52:B53"/>
    <mergeCell ref="C52:D53"/>
    <mergeCell ref="D36:N37"/>
    <mergeCell ref="D43:N44"/>
    <mergeCell ref="CA7:CQ7"/>
    <mergeCell ref="B28:B30"/>
    <mergeCell ref="B14:B15"/>
    <mergeCell ref="A16:G16"/>
    <mergeCell ref="C17:C22"/>
    <mergeCell ref="D18:G18"/>
    <mergeCell ref="A19:A22"/>
    <mergeCell ref="C25:G25"/>
    <mergeCell ref="A27:G27"/>
    <mergeCell ref="BR9:BT9"/>
    <mergeCell ref="BU9:BW9"/>
    <mergeCell ref="CA8:CQ8"/>
    <mergeCell ref="CO9:CQ9"/>
    <mergeCell ref="CL9:CN9"/>
    <mergeCell ref="BX9:BZ9"/>
    <mergeCell ref="BJ9:BJ10"/>
    <mergeCell ref="BK9:BK10"/>
    <mergeCell ref="BM9:BM10"/>
    <mergeCell ref="CF10:CH10"/>
    <mergeCell ref="CI10:CK10"/>
    <mergeCell ref="K66:K67"/>
    <mergeCell ref="K59:K60"/>
    <mergeCell ref="J59:J60"/>
    <mergeCell ref="A65:B65"/>
    <mergeCell ref="A36:B36"/>
    <mergeCell ref="A37:B37"/>
    <mergeCell ref="A38:B39"/>
    <mergeCell ref="C38:D39"/>
    <mergeCell ref="E59:E60"/>
    <mergeCell ref="F59:F60"/>
    <mergeCell ref="A54:B54"/>
    <mergeCell ref="A47:B47"/>
    <mergeCell ref="C47:D47"/>
    <mergeCell ref="A50:B50"/>
    <mergeCell ref="E38:E39"/>
    <mergeCell ref="F38:F39"/>
    <mergeCell ref="F52:F53"/>
    <mergeCell ref="A40:B40"/>
    <mergeCell ref="C40:D40"/>
    <mergeCell ref="A43:B43"/>
    <mergeCell ref="A44:B44"/>
    <mergeCell ref="A45:B46"/>
    <mergeCell ref="A57:B57"/>
    <mergeCell ref="A51:B51"/>
    <mergeCell ref="A68:B68"/>
    <mergeCell ref="C68:D68"/>
    <mergeCell ref="D50:N51"/>
    <mergeCell ref="L45:L46"/>
    <mergeCell ref="K45:K46"/>
    <mergeCell ref="H45:H46"/>
    <mergeCell ref="I45:I46"/>
    <mergeCell ref="H52:H53"/>
    <mergeCell ref="J45:J46"/>
    <mergeCell ref="G59:G60"/>
    <mergeCell ref="C54:D54"/>
    <mergeCell ref="I52:I53"/>
    <mergeCell ref="E52:E53"/>
    <mergeCell ref="C45:D46"/>
    <mergeCell ref="E45:E46"/>
    <mergeCell ref="G45:G46"/>
    <mergeCell ref="J52:J53"/>
    <mergeCell ref="K52:K53"/>
    <mergeCell ref="L52:L53"/>
    <mergeCell ref="F66:F67"/>
    <mergeCell ref="G66:G67"/>
    <mergeCell ref="H66:H67"/>
    <mergeCell ref="L59:L60"/>
    <mergeCell ref="I66:I67"/>
    <mergeCell ref="BQ9:BQ10"/>
    <mergeCell ref="O45:O46"/>
    <mergeCell ref="M59:M60"/>
    <mergeCell ref="M52:M53"/>
    <mergeCell ref="M45:M46"/>
    <mergeCell ref="N45:N46"/>
    <mergeCell ref="N52:N53"/>
    <mergeCell ref="P9:R9"/>
    <mergeCell ref="S9:AA9"/>
    <mergeCell ref="AB9:AJ9"/>
    <mergeCell ref="AK9:AS9"/>
    <mergeCell ref="AT9:AU9"/>
    <mergeCell ref="BO9:BO10"/>
    <mergeCell ref="BP9:BP10"/>
    <mergeCell ref="AV9:AW9"/>
    <mergeCell ref="P52:P53"/>
    <mergeCell ref="P59:P60"/>
    <mergeCell ref="D57:N58"/>
    <mergeCell ref="H59:H60"/>
    <mergeCell ref="I59:I60"/>
    <mergeCell ref="BN9:BN10"/>
    <mergeCell ref="E7:E13"/>
    <mergeCell ref="G7:G13"/>
    <mergeCell ref="F7:F13"/>
    <mergeCell ref="P66:P67"/>
    <mergeCell ref="N59:N60"/>
    <mergeCell ref="B17:B22"/>
    <mergeCell ref="A23:G23"/>
    <mergeCell ref="F45:F46"/>
    <mergeCell ref="O59:O60"/>
    <mergeCell ref="N66:N67"/>
    <mergeCell ref="O66:O67"/>
    <mergeCell ref="O52:O53"/>
    <mergeCell ref="L66:L67"/>
    <mergeCell ref="M66:M67"/>
    <mergeCell ref="G52:G53"/>
    <mergeCell ref="P45:P46"/>
    <mergeCell ref="A58:B58"/>
    <mergeCell ref="A61:B61"/>
    <mergeCell ref="A59:B60"/>
    <mergeCell ref="C59:D60"/>
    <mergeCell ref="A64:B64"/>
    <mergeCell ref="A66:B67"/>
    <mergeCell ref="C66:D67"/>
    <mergeCell ref="C61:D61"/>
    <mergeCell ref="D64:N65"/>
    <mergeCell ref="J66:J67"/>
    <mergeCell ref="E66:E67"/>
    <mergeCell ref="O73:O74"/>
    <mergeCell ref="P73:P74"/>
    <mergeCell ref="A75:B75"/>
    <mergeCell ref="C75:D75"/>
    <mergeCell ref="A71:B71"/>
    <mergeCell ref="D71:N72"/>
    <mergeCell ref="A72:B72"/>
    <mergeCell ref="A73:B74"/>
    <mergeCell ref="C73:D74"/>
    <mergeCell ref="E73:E74"/>
    <mergeCell ref="F73:F74"/>
    <mergeCell ref="G73:G74"/>
    <mergeCell ref="H73:H74"/>
    <mergeCell ref="I73:I74"/>
    <mergeCell ref="J73:J74"/>
    <mergeCell ref="K73:K74"/>
    <mergeCell ref="L73:L74"/>
    <mergeCell ref="M73:M74"/>
    <mergeCell ref="N73:N74"/>
  </mergeCells>
  <dataValidations count="1">
    <dataValidation type="list" showInputMessage="1" showErrorMessage="1" sqref="F14 F26 F24 F19:F22 F17" xr:uid="{1DE08817-5857-416C-A855-BA0D702265FA}">
      <formula1>$A$82:$A$83</formula1>
    </dataValidation>
  </dataValidations>
  <printOptions horizontalCentered="1"/>
  <pageMargins left="7.874015748031496E-2" right="7.874015748031496E-2" top="0.19685039370078741" bottom="0.43307086614173229" header="0.51181102362204722" footer="0.19685039370078741"/>
  <pageSetup paperSize="8" scale="25" fitToHeight="0" orientation="landscape" r:id="rId1"/>
  <headerFooter alignWithMargins="0">
    <oddFooter>&amp;L&amp;G&amp;Cenergy.dis GmbH, Julius-Durst-Strasse 6, 39042 Brixen, Tel. 04 72 275300, Fax. 04 72 275310 e-mail: info@energy-dis.it&amp;R&amp;9&amp;P/&amp;N</oddFooter>
  </headerFooter>
  <colBreaks count="2" manualBreakCount="2">
    <brk id="45" max="1048575" man="1"/>
    <brk id="61" max="1048575" man="1"/>
  </colBreaks>
  <ignoredErrors>
    <ignoredError sqref="L27" twoDigitTextYear="1"/>
  </ignoredError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D6498654-AC20-4213-AEB6-675696B9CD92}">
          <x14:formula1>
            <xm:f>'elemento PE_AP'!$B$5:$B$7</xm:f>
          </x14:formula1>
          <xm:sqref>P9:R9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F154-701A-4ADB-B9CB-BD0B580D3ABF}">
  <sheetPr>
    <tabColor theme="2" tint="-0.499984740745262"/>
    <pageSetUpPr fitToPage="1"/>
  </sheetPr>
  <dimension ref="A2:F30"/>
  <sheetViews>
    <sheetView topLeftCell="A4" workbookViewId="0">
      <selection activeCell="J13" sqref="J13"/>
    </sheetView>
  </sheetViews>
  <sheetFormatPr baseColWidth="10" defaultColWidth="10" defaultRowHeight="15.75"/>
  <cols>
    <col min="1" max="1" width="8.5703125" style="808" customWidth="1"/>
    <col min="2" max="2" width="69.28515625" style="808" customWidth="1"/>
    <col min="3" max="6" width="15.7109375" style="808" customWidth="1"/>
    <col min="7" max="250" width="9.140625" style="808" customWidth="1"/>
    <col min="251" max="251" width="8.5703125" style="808" customWidth="1"/>
    <col min="252" max="252" width="56.7109375" style="808" customWidth="1"/>
    <col min="253" max="255" width="15.7109375" style="808" customWidth="1"/>
    <col min="256" max="16384" width="10" style="808"/>
  </cols>
  <sheetData>
    <row r="2" spans="1:6">
      <c r="A2" s="892" t="s">
        <v>512</v>
      </c>
    </row>
    <row r="3" spans="1:6">
      <c r="A3" s="892"/>
    </row>
    <row r="4" spans="1:6" ht="5.25" customHeight="1" thickBot="1">
      <c r="A4" s="892"/>
    </row>
    <row r="5" spans="1:6" ht="36" customHeight="1">
      <c r="A5" s="1543" t="s">
        <v>511</v>
      </c>
      <c r="B5" s="1544"/>
      <c r="C5" s="933" t="s">
        <v>11</v>
      </c>
      <c r="D5" s="1549" t="s">
        <v>12</v>
      </c>
      <c r="E5" s="1550"/>
      <c r="F5" s="1551"/>
    </row>
    <row r="6" spans="1:6" ht="36" customHeight="1">
      <c r="A6" s="1545"/>
      <c r="B6" s="1546"/>
      <c r="C6" s="828" t="s">
        <v>490</v>
      </c>
      <c r="D6" s="827" t="s">
        <v>492</v>
      </c>
      <c r="E6" s="826" t="s">
        <v>491</v>
      </c>
      <c r="F6" s="825" t="s">
        <v>490</v>
      </c>
    </row>
    <row r="7" spans="1:6" ht="49.5" customHeight="1">
      <c r="A7" s="1547"/>
      <c r="B7" s="1548"/>
      <c r="C7" s="934" t="s">
        <v>437</v>
      </c>
      <c r="D7" s="824" t="s">
        <v>488</v>
      </c>
      <c r="E7" s="891" t="s">
        <v>487</v>
      </c>
      <c r="F7" s="890" t="s">
        <v>437</v>
      </c>
    </row>
    <row r="8" spans="1:6" ht="27" customHeight="1">
      <c r="A8" s="813" t="s">
        <v>418</v>
      </c>
      <c r="B8" s="823" t="s">
        <v>419</v>
      </c>
      <c r="C8" s="935">
        <v>9.5000000000000001E-2</v>
      </c>
      <c r="D8" s="821"/>
      <c r="E8" s="925">
        <v>0</v>
      </c>
      <c r="F8" s="936">
        <v>0</v>
      </c>
    </row>
    <row r="9" spans="1:6" ht="27" customHeight="1">
      <c r="A9" s="813" t="s">
        <v>420</v>
      </c>
      <c r="B9" s="823" t="s">
        <v>421</v>
      </c>
      <c r="C9" s="935">
        <v>9.5000000000000001E-2</v>
      </c>
      <c r="D9" s="821"/>
      <c r="E9" s="920"/>
      <c r="F9" s="936">
        <v>0</v>
      </c>
    </row>
    <row r="10" spans="1:6" ht="31.5" customHeight="1">
      <c r="A10" s="813" t="s">
        <v>422</v>
      </c>
      <c r="B10" s="823" t="s">
        <v>485</v>
      </c>
      <c r="C10" s="935">
        <v>9.5000000000000001E-2</v>
      </c>
      <c r="D10" s="937"/>
      <c r="E10" s="920"/>
      <c r="F10" s="936">
        <v>0</v>
      </c>
    </row>
    <row r="11" spans="1:6" ht="27" customHeight="1">
      <c r="A11" s="818" t="s">
        <v>484</v>
      </c>
      <c r="B11" s="817" t="s">
        <v>483</v>
      </c>
      <c r="C11" s="822"/>
      <c r="D11" s="821"/>
      <c r="E11" s="820"/>
      <c r="F11" s="819"/>
    </row>
    <row r="12" spans="1:6" ht="27" customHeight="1">
      <c r="A12" s="816"/>
      <c r="B12" s="921" t="s">
        <v>482</v>
      </c>
      <c r="C12" s="935">
        <v>9.5000000000000001E-2</v>
      </c>
      <c r="D12" s="938">
        <v>0</v>
      </c>
      <c r="E12" s="920"/>
      <c r="F12" s="936">
        <v>0</v>
      </c>
    </row>
    <row r="13" spans="1:6" ht="27" customHeight="1">
      <c r="A13" s="816"/>
      <c r="B13" s="921" t="s">
        <v>480</v>
      </c>
      <c r="C13" s="935">
        <v>9.5000000000000001E-2</v>
      </c>
      <c r="D13" s="938">
        <v>0</v>
      </c>
      <c r="E13" s="920"/>
      <c r="F13" s="936">
        <v>0</v>
      </c>
    </row>
    <row r="14" spans="1:6" ht="27" customHeight="1">
      <c r="A14" s="816"/>
      <c r="B14" s="923" t="s">
        <v>478</v>
      </c>
      <c r="C14" s="935">
        <v>9.5000000000000001E-2</v>
      </c>
      <c r="D14" s="938">
        <v>0</v>
      </c>
      <c r="E14" s="920"/>
      <c r="F14" s="936">
        <v>0</v>
      </c>
    </row>
    <row r="15" spans="1:6" ht="27" customHeight="1">
      <c r="A15" s="816"/>
      <c r="B15" s="923" t="s">
        <v>476</v>
      </c>
      <c r="C15" s="935">
        <v>9.5000000000000001E-2</v>
      </c>
      <c r="D15" s="938">
        <v>0</v>
      </c>
      <c r="E15" s="920"/>
      <c r="F15" s="936">
        <v>0</v>
      </c>
    </row>
    <row r="16" spans="1:6" ht="27" customHeight="1">
      <c r="A16" s="816"/>
      <c r="B16" s="923" t="s">
        <v>474</v>
      </c>
      <c r="C16" s="935">
        <v>9.5000000000000001E-2</v>
      </c>
      <c r="D16" s="938">
        <v>0</v>
      </c>
      <c r="E16" s="920"/>
      <c r="F16" s="936">
        <v>0</v>
      </c>
    </row>
    <row r="17" spans="1:6" ht="28.5" customHeight="1">
      <c r="A17" s="815"/>
      <c r="B17" s="814" t="s">
        <v>472</v>
      </c>
      <c r="C17" s="935">
        <v>9.5000000000000001E-2</v>
      </c>
      <c r="D17" s="938">
        <v>0</v>
      </c>
      <c r="E17" s="920"/>
      <c r="F17" s="936">
        <v>0</v>
      </c>
    </row>
    <row r="18" spans="1:6" ht="27" customHeight="1">
      <c r="A18" s="813" t="s">
        <v>470</v>
      </c>
      <c r="B18" s="812" t="s">
        <v>469</v>
      </c>
      <c r="C18" s="935">
        <v>3.7999999999999999E-2</v>
      </c>
      <c r="D18" s="937"/>
      <c r="E18" s="920"/>
      <c r="F18" s="936">
        <v>0</v>
      </c>
    </row>
    <row r="19" spans="1:6" ht="27" customHeight="1">
      <c r="A19" s="818" t="s">
        <v>467</v>
      </c>
      <c r="B19" s="817" t="s">
        <v>466</v>
      </c>
      <c r="C19" s="935">
        <v>3.7999999999999999E-2</v>
      </c>
      <c r="D19" s="938">
        <v>0</v>
      </c>
      <c r="E19" s="920"/>
      <c r="F19" s="939"/>
    </row>
    <row r="20" spans="1:6" ht="30.75" customHeight="1">
      <c r="A20" s="816"/>
      <c r="B20" s="928" t="s">
        <v>464</v>
      </c>
      <c r="C20" s="935">
        <v>3.7999999999999999E-2</v>
      </c>
      <c r="D20" s="938">
        <v>0</v>
      </c>
      <c r="E20" s="920"/>
      <c r="F20" s="939"/>
    </row>
    <row r="21" spans="1:6" ht="27" customHeight="1">
      <c r="A21" s="815"/>
      <c r="B21" s="814" t="s">
        <v>462</v>
      </c>
      <c r="C21" s="935">
        <v>3.7999999999999999E-2</v>
      </c>
      <c r="D21" s="938">
        <v>0</v>
      </c>
      <c r="E21" s="920"/>
      <c r="F21" s="939"/>
    </row>
    <row r="22" spans="1:6" ht="27" customHeight="1">
      <c r="A22" s="813" t="s">
        <v>460</v>
      </c>
      <c r="B22" s="812" t="s">
        <v>459</v>
      </c>
      <c r="C22" s="935">
        <v>0.02</v>
      </c>
      <c r="D22" s="937"/>
      <c r="E22" s="920"/>
      <c r="F22" s="939"/>
    </row>
    <row r="23" spans="1:6" ht="27" customHeight="1">
      <c r="A23" s="813" t="s">
        <v>457</v>
      </c>
      <c r="B23" s="812" t="s">
        <v>456</v>
      </c>
      <c r="C23" s="935">
        <v>0.02</v>
      </c>
      <c r="D23" s="937"/>
      <c r="E23" s="920"/>
      <c r="F23" s="939"/>
    </row>
    <row r="24" spans="1:6" ht="27" customHeight="1" thickBot="1">
      <c r="A24" s="811" t="s">
        <v>454</v>
      </c>
      <c r="B24" s="810" t="s">
        <v>453</v>
      </c>
      <c r="C24" s="940">
        <v>0.02</v>
      </c>
      <c r="D24" s="941"/>
      <c r="E24" s="942"/>
      <c r="F24" s="943"/>
    </row>
    <row r="27" spans="1:6">
      <c r="D27" s="809"/>
    </row>
    <row r="28" spans="1:6">
      <c r="D28" s="809"/>
    </row>
    <row r="29" spans="1:6">
      <c r="D29" s="809"/>
    </row>
    <row r="30" spans="1:6">
      <c r="D30" s="809"/>
    </row>
  </sheetData>
  <mergeCells count="2">
    <mergeCell ref="A5:B7"/>
    <mergeCell ref="D5:F5"/>
  </mergeCells>
  <pageMargins left="0.7" right="0.7"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34B5-F8CF-4457-BC25-6C8F4FA69ECD}">
  <sheetPr>
    <tabColor theme="8" tint="0.39997558519241921"/>
  </sheetPr>
  <dimension ref="A3"/>
  <sheetViews>
    <sheetView workbookViewId="0">
      <selection activeCell="J18" sqref="J18"/>
    </sheetView>
  </sheetViews>
  <sheetFormatPr baseColWidth="10" defaultRowHeight="12.75"/>
  <sheetData>
    <row r="3" spans="1:1">
      <c r="A3" t="s">
        <v>531</v>
      </c>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A663-0826-4F34-B888-AD3333CCCAC5}">
  <sheetPr>
    <tabColor theme="0" tint="-0.34998626667073579"/>
    <pageSetUpPr fitToPage="1"/>
  </sheetPr>
  <dimension ref="A2:F10"/>
  <sheetViews>
    <sheetView showGridLines="0" zoomScaleNormal="100" zoomScaleSheetLayoutView="100" workbookViewId="0">
      <selection activeCell="F21" sqref="F21"/>
    </sheetView>
  </sheetViews>
  <sheetFormatPr baseColWidth="10" defaultColWidth="9.28515625" defaultRowHeight="12.75"/>
  <cols>
    <col min="1" max="1" width="13" style="714" customWidth="1"/>
    <col min="2" max="4" width="14.7109375" style="714" customWidth="1"/>
    <col min="5" max="5" width="16.5703125" style="714" customWidth="1"/>
    <col min="6" max="6" width="12.42578125" style="714" customWidth="1"/>
    <col min="7" max="16384" width="9.28515625" style="714"/>
  </cols>
  <sheetData>
    <row r="2" spans="1:6">
      <c r="A2" s="724"/>
      <c r="B2" s="724"/>
      <c r="C2" s="724"/>
      <c r="D2" s="724"/>
    </row>
    <row r="3" spans="1:6" ht="15.75">
      <c r="A3" s="726" t="s">
        <v>451</v>
      </c>
      <c r="B3" s="49"/>
      <c r="C3" s="725"/>
      <c r="D3" s="724"/>
      <c r="E3" s="724"/>
    </row>
    <row r="4" spans="1:6" s="723" customFormat="1" ht="5.25" customHeight="1">
      <c r="B4" s="724"/>
      <c r="C4" s="724"/>
      <c r="D4" s="724"/>
      <c r="E4" s="724"/>
      <c r="F4" s="724"/>
    </row>
    <row r="5" spans="1:6" ht="28.5" customHeight="1">
      <c r="A5"/>
      <c r="B5" s="1552" t="s">
        <v>450</v>
      </c>
      <c r="C5" s="1553"/>
      <c r="D5" s="722" t="s">
        <v>449</v>
      </c>
      <c r="E5" s="721" t="s">
        <v>448</v>
      </c>
    </row>
    <row r="6" spans="1:6" ht="13.5">
      <c r="A6"/>
      <c r="B6" s="719" t="s">
        <v>447</v>
      </c>
      <c r="C6" s="719" t="s">
        <v>446</v>
      </c>
      <c r="D6" s="720"/>
      <c r="E6" s="719" t="s">
        <v>445</v>
      </c>
    </row>
    <row r="7" spans="1:6" ht="38.25">
      <c r="A7"/>
      <c r="B7" s="718" t="s">
        <v>444</v>
      </c>
      <c r="C7" s="717" t="s">
        <v>444</v>
      </c>
      <c r="D7" s="717" t="s">
        <v>443</v>
      </c>
      <c r="E7" s="717" t="s">
        <v>437</v>
      </c>
    </row>
    <row r="8" spans="1:6" ht="33" customHeight="1" thickBot="1">
      <c r="A8" s="944">
        <v>2022</v>
      </c>
      <c r="B8" s="945">
        <v>1944</v>
      </c>
      <c r="C8" s="946">
        <v>1638.73</v>
      </c>
      <c r="D8" s="946">
        <v>2028</v>
      </c>
      <c r="E8" s="947">
        <v>0.77800000000000002</v>
      </c>
    </row>
    <row r="9" spans="1:6">
      <c r="A9" s="716">
        <v>2021</v>
      </c>
      <c r="B9" s="948">
        <v>2052</v>
      </c>
      <c r="C9" s="715">
        <v>1747.51</v>
      </c>
      <c r="D9" s="715">
        <v>2124</v>
      </c>
      <c r="E9" s="949">
        <v>0.79400000000000004</v>
      </c>
    </row>
    <row r="10" spans="1:6">
      <c r="A10" s="716">
        <v>2020</v>
      </c>
      <c r="B10" s="948">
        <v>2040</v>
      </c>
      <c r="C10" s="715">
        <v>1733.2</v>
      </c>
      <c r="D10" s="715">
        <v>2088</v>
      </c>
      <c r="E10" s="949">
        <v>0.76100000000000001</v>
      </c>
    </row>
  </sheetData>
  <mergeCells count="1">
    <mergeCell ref="B5:C5"/>
  </mergeCells>
  <pageMargins left="0.74803149606299213" right="0.74803149606299213" top="0.98425196850393704" bottom="0.98425196850393704" header="0.51181102362204722" footer="0.51181102362204722"/>
  <pageSetup paperSize="9" fitToHeight="0" orientation="landscape" verticalDpi="300"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F97F-32BD-4343-B0F9-FF7B97CCFE3C}">
  <sheetPr>
    <tabColor rgb="FFC00000"/>
    <pageSetUpPr fitToPage="1"/>
  </sheetPr>
  <dimension ref="A2:J28"/>
  <sheetViews>
    <sheetView showGridLines="0" showRuler="0" topLeftCell="A4" zoomScaleNormal="100" zoomScaleSheetLayoutView="100" zoomScalePageLayoutView="80" workbookViewId="0">
      <selection activeCell="H19" sqref="H19"/>
    </sheetView>
  </sheetViews>
  <sheetFormatPr baseColWidth="10" defaultColWidth="9.28515625" defaultRowHeight="12.75"/>
  <cols>
    <col min="1" max="1" width="8.5703125" style="727" customWidth="1"/>
    <col min="2" max="2" width="56.7109375" style="727" customWidth="1"/>
    <col min="3" max="3" width="13" style="727" bestFit="1" customWidth="1"/>
    <col min="4" max="5" width="11.7109375" style="727" customWidth="1"/>
    <col min="6" max="16384" width="9.28515625" style="727"/>
  </cols>
  <sheetData>
    <row r="2" spans="1:10">
      <c r="A2" s="767" t="s">
        <v>493</v>
      </c>
      <c r="B2"/>
      <c r="C2"/>
      <c r="D2"/>
      <c r="E2" s="766"/>
      <c r="F2" s="765"/>
      <c r="G2"/>
      <c r="H2"/>
      <c r="I2"/>
      <c r="J2"/>
    </row>
    <row r="3" spans="1:10" ht="13.5" thickBot="1">
      <c r="A3" s="767"/>
      <c r="B3"/>
      <c r="C3"/>
      <c r="D3"/>
      <c r="E3" s="766"/>
      <c r="F3" s="765"/>
      <c r="G3"/>
      <c r="H3"/>
      <c r="I3"/>
      <c r="J3"/>
    </row>
    <row r="4" spans="1:10" ht="12.75" customHeight="1">
      <c r="A4" s="1554" t="s">
        <v>511</v>
      </c>
      <c r="B4" s="1555"/>
      <c r="C4" s="764" t="s">
        <v>492</v>
      </c>
      <c r="D4" s="763" t="s">
        <v>491</v>
      </c>
      <c r="E4" s="762" t="s">
        <v>490</v>
      </c>
      <c r="F4" s="1560" t="s">
        <v>489</v>
      </c>
      <c r="H4"/>
      <c r="I4"/>
    </row>
    <row r="5" spans="1:10" ht="39.75" customHeight="1">
      <c r="A5" s="1556"/>
      <c r="B5" s="1557"/>
      <c r="C5" s="761" t="s">
        <v>488</v>
      </c>
      <c r="D5" s="760" t="s">
        <v>487</v>
      </c>
      <c r="E5" s="759" t="s">
        <v>437</v>
      </c>
      <c r="F5" s="1561"/>
      <c r="H5"/>
      <c r="I5"/>
    </row>
    <row r="6" spans="1:10" ht="16.5" customHeight="1">
      <c r="A6" s="1558"/>
      <c r="B6" s="1559"/>
      <c r="C6" s="758"/>
      <c r="D6" s="1006"/>
      <c r="E6" s="1007"/>
      <c r="F6" s="1562"/>
      <c r="G6"/>
      <c r="H6"/>
      <c r="I6"/>
      <c r="J6"/>
    </row>
    <row r="7" spans="1:10" ht="27" customHeight="1">
      <c r="A7" s="747" t="s">
        <v>420</v>
      </c>
      <c r="B7" s="757" t="s">
        <v>421</v>
      </c>
      <c r="C7" s="1008">
        <v>0</v>
      </c>
      <c r="D7" s="1009">
        <v>0</v>
      </c>
      <c r="E7" s="1010">
        <v>1.2030000000000001</v>
      </c>
      <c r="F7" s="750" t="s">
        <v>486</v>
      </c>
      <c r="G7"/>
      <c r="H7"/>
      <c r="I7"/>
      <c r="J7"/>
    </row>
    <row r="8" spans="1:10" ht="27" customHeight="1">
      <c r="A8" s="744" t="s">
        <v>422</v>
      </c>
      <c r="B8" s="756" t="s">
        <v>485</v>
      </c>
      <c r="C8" s="1011">
        <v>0</v>
      </c>
      <c r="D8" s="1012">
        <v>0</v>
      </c>
      <c r="E8" s="1013">
        <v>4.8050000000000006</v>
      </c>
      <c r="F8" s="755" t="s">
        <v>168</v>
      </c>
    </row>
    <row r="9" spans="1:10" ht="27" customHeight="1">
      <c r="A9" s="741" t="s">
        <v>484</v>
      </c>
      <c r="B9" s="1014" t="s">
        <v>483</v>
      </c>
      <c r="C9" s="1015"/>
      <c r="D9" s="1016"/>
      <c r="E9" s="1017"/>
      <c r="F9" s="754"/>
    </row>
    <row r="10" spans="1:10" ht="27" customHeight="1">
      <c r="A10" s="749"/>
      <c r="B10" s="753" t="s">
        <v>482</v>
      </c>
      <c r="C10" s="1018">
        <v>448.18</v>
      </c>
      <c r="D10" s="1019">
        <v>2828.32</v>
      </c>
      <c r="E10" s="1020">
        <v>5.8999999999999997E-2</v>
      </c>
      <c r="F10" s="745" t="s">
        <v>481</v>
      </c>
      <c r="G10" s="751"/>
    </row>
    <row r="11" spans="1:10" ht="27" customHeight="1">
      <c r="A11" s="749"/>
      <c r="B11" s="753" t="s">
        <v>480</v>
      </c>
      <c r="C11" s="1018">
        <v>448.18</v>
      </c>
      <c r="D11" s="1019">
        <v>2678.67</v>
      </c>
      <c r="E11" s="1020">
        <v>5.8999999999999997E-2</v>
      </c>
      <c r="F11" s="745" t="s">
        <v>479</v>
      </c>
      <c r="G11" s="751"/>
    </row>
    <row r="12" spans="1:10" ht="27" customHeight="1">
      <c r="A12" s="749"/>
      <c r="B12" s="752" t="s">
        <v>478</v>
      </c>
      <c r="C12" s="1018">
        <v>448.18</v>
      </c>
      <c r="D12" s="1019">
        <v>2977.97</v>
      </c>
      <c r="E12" s="1020">
        <v>5.8999999999999997E-2</v>
      </c>
      <c r="F12" s="745" t="s">
        <v>477</v>
      </c>
      <c r="G12" s="751"/>
    </row>
    <row r="13" spans="1:10" ht="27" customHeight="1">
      <c r="A13" s="749"/>
      <c r="B13" s="752" t="s">
        <v>476</v>
      </c>
      <c r="C13" s="1018">
        <v>493</v>
      </c>
      <c r="D13" s="1019">
        <v>2977.97</v>
      </c>
      <c r="E13" s="1020">
        <v>5.8999999999999997E-2</v>
      </c>
      <c r="F13" s="745" t="s">
        <v>475</v>
      </c>
      <c r="G13" s="751"/>
    </row>
    <row r="14" spans="1:10" ht="27" customHeight="1">
      <c r="A14" s="749"/>
      <c r="B14" s="752" t="s">
        <v>474</v>
      </c>
      <c r="C14" s="1018">
        <v>493</v>
      </c>
      <c r="D14" s="1019">
        <v>2977.97</v>
      </c>
      <c r="E14" s="1020">
        <v>5.8999999999999997E-2</v>
      </c>
      <c r="F14" s="745" t="s">
        <v>473</v>
      </c>
      <c r="G14" s="751"/>
    </row>
    <row r="15" spans="1:10" ht="27" customHeight="1">
      <c r="A15" s="747"/>
      <c r="B15" s="746" t="s">
        <v>472</v>
      </c>
      <c r="C15" s="1008">
        <v>448.18</v>
      </c>
      <c r="D15" s="1009">
        <v>2828.32</v>
      </c>
      <c r="E15" s="1010">
        <v>5.7000000000000002E-2</v>
      </c>
      <c r="F15" s="750" t="s">
        <v>471</v>
      </c>
      <c r="G15" s="751"/>
      <c r="H15"/>
      <c r="I15"/>
      <c r="J15"/>
    </row>
    <row r="16" spans="1:10" ht="27" customHeight="1">
      <c r="A16" s="744" t="s">
        <v>470</v>
      </c>
      <c r="B16" s="743" t="s">
        <v>469</v>
      </c>
      <c r="C16" s="1021">
        <v>0</v>
      </c>
      <c r="D16" s="1022">
        <v>0</v>
      </c>
      <c r="E16" s="1023">
        <v>0.621</v>
      </c>
      <c r="F16" s="750" t="s">
        <v>468</v>
      </c>
      <c r="G16"/>
      <c r="H16"/>
      <c r="I16"/>
      <c r="J16"/>
    </row>
    <row r="17" spans="1:7" ht="27" customHeight="1">
      <c r="A17" s="741" t="s">
        <v>467</v>
      </c>
      <c r="B17" s="1014" t="s">
        <v>466</v>
      </c>
      <c r="C17" s="1024">
        <v>42512.53</v>
      </c>
      <c r="D17" s="1025">
        <v>3136.41</v>
      </c>
      <c r="E17" s="1026">
        <v>5.3999999999999999E-2</v>
      </c>
      <c r="F17" s="745" t="s">
        <v>465</v>
      </c>
      <c r="G17"/>
    </row>
    <row r="18" spans="1:7" ht="30.75" customHeight="1">
      <c r="A18" s="749"/>
      <c r="B18" s="748" t="s">
        <v>464</v>
      </c>
      <c r="C18" s="1027">
        <v>38261.269999999997</v>
      </c>
      <c r="D18" s="1028">
        <v>2816.36</v>
      </c>
      <c r="E18" s="1029">
        <v>4.8000000000000001E-2</v>
      </c>
      <c r="F18" s="745" t="s">
        <v>463</v>
      </c>
    </row>
    <row r="19" spans="1:7" ht="27" customHeight="1">
      <c r="A19" s="747"/>
      <c r="B19" s="746" t="s">
        <v>462</v>
      </c>
      <c r="C19" s="1030">
        <v>36967.42</v>
      </c>
      <c r="D19" s="1031">
        <v>2470.7199999999998</v>
      </c>
      <c r="E19" s="1032">
        <v>4.2999999999999997E-2</v>
      </c>
      <c r="F19" s="745" t="s">
        <v>461</v>
      </c>
    </row>
    <row r="20" spans="1:7" ht="27" customHeight="1">
      <c r="A20" s="744" t="s">
        <v>460</v>
      </c>
      <c r="B20" s="743" t="s">
        <v>459</v>
      </c>
      <c r="C20" s="1021">
        <v>1869678.54</v>
      </c>
      <c r="D20" s="1022">
        <v>0</v>
      </c>
      <c r="E20" s="1023">
        <v>1.9E-2</v>
      </c>
      <c r="F20" s="742" t="s">
        <v>458</v>
      </c>
    </row>
    <row r="21" spans="1:7" ht="27" customHeight="1">
      <c r="A21" s="741" t="s">
        <v>457</v>
      </c>
      <c r="B21" s="1014" t="s">
        <v>456</v>
      </c>
      <c r="C21" s="1024">
        <v>1869678.54</v>
      </c>
      <c r="D21" s="1025">
        <v>0</v>
      </c>
      <c r="E21" s="1033">
        <v>0</v>
      </c>
      <c r="F21" s="740" t="s">
        <v>455</v>
      </c>
    </row>
    <row r="22" spans="1:7" ht="27" customHeight="1" thickBot="1">
      <c r="A22" s="739" t="s">
        <v>454</v>
      </c>
      <c r="B22" s="738" t="s">
        <v>453</v>
      </c>
      <c r="C22" s="1034">
        <v>1869678.54</v>
      </c>
      <c r="D22" s="1035">
        <v>0</v>
      </c>
      <c r="E22" s="1036">
        <v>0</v>
      </c>
      <c r="F22" s="737" t="s">
        <v>452</v>
      </c>
    </row>
    <row r="23" spans="1:7">
      <c r="D23" s="736"/>
      <c r="E23" s="736"/>
    </row>
    <row r="24" spans="1:7">
      <c r="C24" s="735"/>
      <c r="D24" s="734"/>
      <c r="E24" s="734"/>
    </row>
    <row r="25" spans="1:7">
      <c r="D25" s="732"/>
      <c r="E25" s="730"/>
      <c r="F25" s="729"/>
      <c r="G25" s="728"/>
    </row>
    <row r="26" spans="1:7">
      <c r="D26" s="733"/>
      <c r="E26" s="730"/>
      <c r="F26" s="729"/>
      <c r="G26" s="728"/>
    </row>
    <row r="27" spans="1:7">
      <c r="D27" s="732"/>
      <c r="E27" s="730"/>
      <c r="F27" s="729"/>
      <c r="G27" s="728"/>
    </row>
    <row r="28" spans="1:7">
      <c r="D28" s="731"/>
      <c r="E28" s="730"/>
      <c r="F28" s="729"/>
      <c r="G28" s="728"/>
    </row>
  </sheetData>
  <mergeCells count="2">
    <mergeCell ref="A4:B6"/>
    <mergeCell ref="F4:F6"/>
  </mergeCells>
  <pageMargins left="0.74803149606299213" right="0.74803149606299213" top="0.98425196850393704" bottom="0.98425196850393704" header="0.51181102362204722" footer="0.51181102362204722"/>
  <pageSetup paperSize="9" scale="85"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434D-A077-49E4-A23E-FADF2AEE35AC}">
  <sheetPr>
    <tabColor rgb="FF0070C0"/>
    <pageSetUpPr fitToPage="1"/>
  </sheetPr>
  <dimension ref="A2:E29"/>
  <sheetViews>
    <sheetView topLeftCell="A7" zoomScale="85" zoomScaleNormal="85" workbookViewId="0">
      <selection activeCell="G13" sqref="G13"/>
    </sheetView>
  </sheetViews>
  <sheetFormatPr baseColWidth="10" defaultColWidth="4.42578125" defaultRowHeight="15.75"/>
  <cols>
    <col min="1" max="1" width="8.5703125" style="808" customWidth="1"/>
    <col min="2" max="2" width="69.140625" style="808" customWidth="1"/>
    <col min="3" max="5" width="15.7109375" style="808" customWidth="1"/>
    <col min="6" max="249" width="9.140625" style="808" customWidth="1"/>
    <col min="250" max="250" width="8.5703125" style="808" customWidth="1"/>
    <col min="251" max="251" width="56.7109375" style="808" customWidth="1"/>
    <col min="252" max="254" width="15.7109375" style="808" customWidth="1"/>
    <col min="255" max="255" width="10" style="808" customWidth="1"/>
    <col min="256" max="16384" width="4.42578125" style="808"/>
  </cols>
  <sheetData>
    <row r="2" spans="1:5" ht="34.5" customHeight="1">
      <c r="A2" s="1563" t="s">
        <v>526</v>
      </c>
      <c r="B2" s="1564"/>
      <c r="C2" s="1564"/>
      <c r="D2" s="1564"/>
      <c r="E2" s="1564"/>
    </row>
    <row r="3" spans="1:5">
      <c r="A3" s="892" t="s">
        <v>525</v>
      </c>
    </row>
    <row r="4" spans="1:5">
      <c r="A4" s="892"/>
    </row>
    <row r="5" spans="1:5" ht="5.25" customHeight="1" thickBot="1">
      <c r="A5" s="892"/>
    </row>
    <row r="6" spans="1:5" ht="49.5" customHeight="1">
      <c r="A6" s="1543" t="s">
        <v>511</v>
      </c>
      <c r="B6" s="1544"/>
      <c r="C6" s="1565" t="s">
        <v>524</v>
      </c>
      <c r="D6" s="1566"/>
      <c r="E6" s="1567"/>
    </row>
    <row r="7" spans="1:5" ht="36" customHeight="1">
      <c r="A7" s="1545"/>
      <c r="B7" s="1546"/>
      <c r="C7" s="838" t="s">
        <v>492</v>
      </c>
      <c r="D7" s="826" t="s">
        <v>491</v>
      </c>
      <c r="E7" s="825" t="s">
        <v>490</v>
      </c>
    </row>
    <row r="8" spans="1:5" ht="53.25" customHeight="1">
      <c r="A8" s="1547"/>
      <c r="B8" s="1548"/>
      <c r="C8" s="838" t="s">
        <v>488</v>
      </c>
      <c r="D8" s="891" t="s">
        <v>487</v>
      </c>
      <c r="E8" s="890" t="s">
        <v>437</v>
      </c>
    </row>
    <row r="9" spans="1:5" ht="27" customHeight="1">
      <c r="A9" s="837" t="s">
        <v>418</v>
      </c>
      <c r="B9" s="836" t="s">
        <v>515</v>
      </c>
      <c r="C9" s="919"/>
      <c r="D9" s="920"/>
      <c r="E9" s="830"/>
    </row>
    <row r="10" spans="1:5" ht="27" customHeight="1">
      <c r="A10" s="832"/>
      <c r="B10" s="921" t="s">
        <v>514</v>
      </c>
      <c r="C10" s="919"/>
      <c r="D10" s="920"/>
      <c r="E10" s="888">
        <v>0</v>
      </c>
    </row>
    <row r="11" spans="1:5" ht="27" customHeight="1">
      <c r="A11" s="832"/>
      <c r="B11" s="921" t="s">
        <v>513</v>
      </c>
      <c r="C11" s="922">
        <v>0</v>
      </c>
      <c r="D11" s="920"/>
      <c r="E11" s="888">
        <v>0</v>
      </c>
    </row>
    <row r="12" spans="1:5" ht="27" customHeight="1">
      <c r="A12" s="813" t="s">
        <v>420</v>
      </c>
      <c r="B12" s="823" t="s">
        <v>421</v>
      </c>
      <c r="C12" s="831"/>
      <c r="D12" s="920"/>
      <c r="E12" s="888">
        <v>0</v>
      </c>
    </row>
    <row r="13" spans="1:5" ht="30.75" customHeight="1">
      <c r="A13" s="813" t="s">
        <v>422</v>
      </c>
      <c r="B13" s="823" t="s">
        <v>485</v>
      </c>
      <c r="C13" s="919"/>
      <c r="D13" s="920"/>
      <c r="E13" s="888">
        <v>0</v>
      </c>
    </row>
    <row r="14" spans="1:5" ht="27" customHeight="1">
      <c r="A14" s="818" t="s">
        <v>484</v>
      </c>
      <c r="B14" s="817" t="s">
        <v>483</v>
      </c>
      <c r="C14" s="919"/>
      <c r="D14" s="820"/>
      <c r="E14" s="830"/>
    </row>
    <row r="15" spans="1:5" ht="27" customHeight="1">
      <c r="A15" s="816"/>
      <c r="B15" s="921" t="s">
        <v>482</v>
      </c>
      <c r="C15" s="922">
        <v>0</v>
      </c>
      <c r="D15" s="889">
        <v>0</v>
      </c>
      <c r="E15" s="888">
        <v>0</v>
      </c>
    </row>
    <row r="16" spans="1:5" ht="27" customHeight="1">
      <c r="A16" s="816"/>
      <c r="B16" s="921" t="s">
        <v>480</v>
      </c>
      <c r="C16" s="922">
        <v>0</v>
      </c>
      <c r="D16" s="889">
        <v>0</v>
      </c>
      <c r="E16" s="888">
        <v>0</v>
      </c>
    </row>
    <row r="17" spans="1:5" ht="27" customHeight="1">
      <c r="A17" s="816"/>
      <c r="B17" s="923" t="s">
        <v>478</v>
      </c>
      <c r="C17" s="922">
        <v>0</v>
      </c>
      <c r="D17" s="889">
        <v>0</v>
      </c>
      <c r="E17" s="888">
        <v>0</v>
      </c>
    </row>
    <row r="18" spans="1:5" ht="27" customHeight="1">
      <c r="A18" s="816"/>
      <c r="B18" s="923" t="s">
        <v>476</v>
      </c>
      <c r="C18" s="922">
        <v>0</v>
      </c>
      <c r="D18" s="889">
        <v>0</v>
      </c>
      <c r="E18" s="888">
        <v>0</v>
      </c>
    </row>
    <row r="19" spans="1:5" ht="27" customHeight="1">
      <c r="A19" s="816"/>
      <c r="B19" s="923" t="s">
        <v>474</v>
      </c>
      <c r="C19" s="922">
        <v>0</v>
      </c>
      <c r="D19" s="889">
        <v>0</v>
      </c>
      <c r="E19" s="888">
        <v>0</v>
      </c>
    </row>
    <row r="20" spans="1:5" ht="27" customHeight="1">
      <c r="A20" s="815"/>
      <c r="B20" s="814" t="s">
        <v>472</v>
      </c>
      <c r="C20" s="924">
        <v>0</v>
      </c>
      <c r="D20" s="925">
        <v>0</v>
      </c>
      <c r="E20" s="888">
        <v>0</v>
      </c>
    </row>
    <row r="21" spans="1:5" ht="27" customHeight="1">
      <c r="A21" s="813" t="s">
        <v>470</v>
      </c>
      <c r="B21" s="812" t="s">
        <v>469</v>
      </c>
      <c r="C21" s="926"/>
      <c r="D21" s="920"/>
      <c r="E21" s="888">
        <v>0</v>
      </c>
    </row>
    <row r="22" spans="1:5" ht="27" customHeight="1">
      <c r="A22" s="818" t="s">
        <v>467</v>
      </c>
      <c r="B22" s="817" t="s">
        <v>466</v>
      </c>
      <c r="C22" s="927">
        <v>0</v>
      </c>
      <c r="D22" s="889">
        <v>0</v>
      </c>
      <c r="E22" s="888">
        <v>0</v>
      </c>
    </row>
    <row r="23" spans="1:5" ht="30.75" customHeight="1">
      <c r="A23" s="816"/>
      <c r="B23" s="928" t="s">
        <v>464</v>
      </c>
      <c r="C23" s="927">
        <v>0</v>
      </c>
      <c r="D23" s="889">
        <v>0</v>
      </c>
      <c r="E23" s="888">
        <v>0</v>
      </c>
    </row>
    <row r="24" spans="1:5" ht="27" customHeight="1">
      <c r="A24" s="815"/>
      <c r="B24" s="814" t="s">
        <v>462</v>
      </c>
      <c r="C24" s="927">
        <v>0</v>
      </c>
      <c r="D24" s="889">
        <v>0</v>
      </c>
      <c r="E24" s="888">
        <v>0</v>
      </c>
    </row>
    <row r="25" spans="1:5" ht="27" customHeight="1">
      <c r="A25" s="813" t="s">
        <v>460</v>
      </c>
      <c r="B25" s="812" t="s">
        <v>459</v>
      </c>
      <c r="C25" s="927">
        <v>0</v>
      </c>
      <c r="D25" s="889">
        <v>0</v>
      </c>
      <c r="E25" s="888">
        <v>0</v>
      </c>
    </row>
    <row r="26" spans="1:5" ht="27" customHeight="1">
      <c r="A26" s="813" t="s">
        <v>457</v>
      </c>
      <c r="B26" s="829" t="s">
        <v>456</v>
      </c>
      <c r="C26" s="927">
        <v>0</v>
      </c>
      <c r="D26" s="889">
        <v>0</v>
      </c>
      <c r="E26" s="888">
        <v>0</v>
      </c>
    </row>
    <row r="27" spans="1:5" ht="27" customHeight="1" thickBot="1">
      <c r="A27" s="811" t="s">
        <v>454</v>
      </c>
      <c r="B27" s="810" t="s">
        <v>453</v>
      </c>
      <c r="C27" s="929">
        <v>0</v>
      </c>
      <c r="D27" s="887">
        <v>0</v>
      </c>
      <c r="E27" s="886">
        <v>0</v>
      </c>
    </row>
    <row r="29" spans="1:5">
      <c r="C29" s="930"/>
      <c r="D29" s="931"/>
      <c r="E29" s="932"/>
    </row>
  </sheetData>
  <mergeCells count="3">
    <mergeCell ref="A2:E2"/>
    <mergeCell ref="A6:B8"/>
    <mergeCell ref="C6:E6"/>
  </mergeCells>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DDC1-0C49-4590-B3AF-DBF31BB47028}">
  <sheetPr>
    <tabColor rgb="FF7030A0"/>
    <pageSetUpPr fitToPage="1"/>
  </sheetPr>
  <dimension ref="A2:E26"/>
  <sheetViews>
    <sheetView topLeftCell="A10" workbookViewId="0">
      <selection activeCell="I12" sqref="I12"/>
    </sheetView>
  </sheetViews>
  <sheetFormatPr baseColWidth="10" defaultColWidth="4.42578125" defaultRowHeight="15.75"/>
  <cols>
    <col min="1" max="1" width="8.5703125" style="808" customWidth="1"/>
    <col min="2" max="2" width="69.140625" style="808" customWidth="1"/>
    <col min="3" max="5" width="15.7109375" style="808" customWidth="1"/>
    <col min="6" max="249" width="9.140625" style="808" customWidth="1"/>
    <col min="250" max="250" width="8.5703125" style="808" customWidth="1"/>
    <col min="251" max="251" width="56.7109375" style="808" customWidth="1"/>
    <col min="252" max="254" width="15.7109375" style="808" customWidth="1"/>
    <col min="255" max="255" width="10" style="808" customWidth="1"/>
    <col min="256" max="16384" width="4.42578125" style="808"/>
  </cols>
  <sheetData>
    <row r="2" spans="1:5">
      <c r="A2" s="892" t="s">
        <v>527</v>
      </c>
    </row>
    <row r="3" spans="1:5">
      <c r="A3" s="892"/>
    </row>
    <row r="4" spans="1:5" ht="5.25" customHeight="1" thickBot="1">
      <c r="A4" s="892"/>
    </row>
    <row r="5" spans="1:5" ht="36" customHeight="1">
      <c r="A5" s="1543" t="s">
        <v>511</v>
      </c>
      <c r="B5" s="1544"/>
      <c r="C5" s="1568" t="s">
        <v>516</v>
      </c>
      <c r="D5" s="1550"/>
      <c r="E5" s="1551"/>
    </row>
    <row r="6" spans="1:5" ht="36" customHeight="1">
      <c r="A6" s="1545"/>
      <c r="B6" s="1546"/>
      <c r="C6" s="839" t="s">
        <v>492</v>
      </c>
      <c r="D6" s="826" t="s">
        <v>491</v>
      </c>
      <c r="E6" s="825" t="s">
        <v>490</v>
      </c>
    </row>
    <row r="7" spans="1:5" ht="53.25" customHeight="1">
      <c r="A7" s="1547"/>
      <c r="B7" s="1548"/>
      <c r="C7" s="838" t="s">
        <v>488</v>
      </c>
      <c r="D7" s="891" t="s">
        <v>487</v>
      </c>
      <c r="E7" s="890" t="s">
        <v>437</v>
      </c>
    </row>
    <row r="8" spans="1:5" ht="27" customHeight="1">
      <c r="A8" s="837" t="s">
        <v>418</v>
      </c>
      <c r="B8" s="836" t="s">
        <v>515</v>
      </c>
      <c r="C8" s="835"/>
      <c r="D8" s="834"/>
      <c r="E8" s="833"/>
    </row>
    <row r="9" spans="1:5" ht="27" customHeight="1">
      <c r="A9" s="832"/>
      <c r="B9" s="921" t="s">
        <v>514</v>
      </c>
      <c r="C9" s="919"/>
      <c r="D9" s="920"/>
      <c r="E9" s="888">
        <v>0</v>
      </c>
    </row>
    <row r="10" spans="1:5" ht="27" customHeight="1">
      <c r="A10" s="832"/>
      <c r="B10" s="921" t="s">
        <v>513</v>
      </c>
      <c r="C10" s="922">
        <v>0</v>
      </c>
      <c r="D10" s="920"/>
      <c r="E10" s="888">
        <v>0</v>
      </c>
    </row>
    <row r="11" spans="1:5" ht="27" customHeight="1">
      <c r="A11" s="813" t="s">
        <v>420</v>
      </c>
      <c r="B11" s="823" t="s">
        <v>421</v>
      </c>
      <c r="C11" s="831"/>
      <c r="D11" s="920"/>
      <c r="E11" s="888">
        <v>0</v>
      </c>
    </row>
    <row r="12" spans="1:5" ht="30.75" customHeight="1">
      <c r="A12" s="813" t="s">
        <v>422</v>
      </c>
      <c r="B12" s="823" t="s">
        <v>485</v>
      </c>
      <c r="C12" s="919"/>
      <c r="D12" s="920"/>
      <c r="E12" s="888">
        <v>0</v>
      </c>
    </row>
    <row r="13" spans="1:5" ht="27" customHeight="1">
      <c r="A13" s="818" t="s">
        <v>484</v>
      </c>
      <c r="B13" s="817" t="s">
        <v>483</v>
      </c>
      <c r="C13" s="831"/>
      <c r="D13" s="820"/>
      <c r="E13" s="830"/>
    </row>
    <row r="14" spans="1:5" ht="27" customHeight="1">
      <c r="A14" s="816"/>
      <c r="B14" s="921" t="s">
        <v>482</v>
      </c>
      <c r="C14" s="922">
        <v>0</v>
      </c>
      <c r="D14" s="889">
        <v>0</v>
      </c>
      <c r="E14" s="888">
        <v>0</v>
      </c>
    </row>
    <row r="15" spans="1:5" ht="27" customHeight="1">
      <c r="A15" s="816"/>
      <c r="B15" s="921" t="s">
        <v>480</v>
      </c>
      <c r="C15" s="922">
        <v>0</v>
      </c>
      <c r="D15" s="889">
        <v>0</v>
      </c>
      <c r="E15" s="888">
        <v>0</v>
      </c>
    </row>
    <row r="16" spans="1:5" ht="27" customHeight="1">
      <c r="A16" s="816"/>
      <c r="B16" s="923" t="s">
        <v>478</v>
      </c>
      <c r="C16" s="922">
        <v>0</v>
      </c>
      <c r="D16" s="889">
        <v>0</v>
      </c>
      <c r="E16" s="888">
        <v>0</v>
      </c>
    </row>
    <row r="17" spans="1:5" ht="27" customHeight="1">
      <c r="A17" s="816"/>
      <c r="B17" s="923" t="s">
        <v>476</v>
      </c>
      <c r="C17" s="922">
        <v>0</v>
      </c>
      <c r="D17" s="889">
        <v>0</v>
      </c>
      <c r="E17" s="888">
        <v>0</v>
      </c>
    </row>
    <row r="18" spans="1:5" ht="27" customHeight="1">
      <c r="A18" s="816"/>
      <c r="B18" s="923" t="s">
        <v>474</v>
      </c>
      <c r="C18" s="922">
        <v>0</v>
      </c>
      <c r="D18" s="889">
        <v>0</v>
      </c>
      <c r="E18" s="888">
        <v>0</v>
      </c>
    </row>
    <row r="19" spans="1:5" ht="27" customHeight="1">
      <c r="A19" s="815"/>
      <c r="B19" s="814" t="s">
        <v>472</v>
      </c>
      <c r="C19" s="924">
        <v>0</v>
      </c>
      <c r="D19" s="925">
        <v>0</v>
      </c>
      <c r="E19" s="888">
        <v>0</v>
      </c>
    </row>
    <row r="20" spans="1:5" ht="27" customHeight="1">
      <c r="A20" s="813" t="s">
        <v>470</v>
      </c>
      <c r="B20" s="812" t="s">
        <v>469</v>
      </c>
      <c r="C20" s="926"/>
      <c r="D20" s="920"/>
      <c r="E20" s="888">
        <v>0</v>
      </c>
    </row>
    <row r="21" spans="1:5" ht="27" customHeight="1">
      <c r="A21" s="818" t="s">
        <v>467</v>
      </c>
      <c r="B21" s="817" t="s">
        <v>466</v>
      </c>
      <c r="C21" s="927">
        <v>0</v>
      </c>
      <c r="D21" s="889">
        <v>0</v>
      </c>
      <c r="E21" s="888">
        <v>0</v>
      </c>
    </row>
    <row r="22" spans="1:5" ht="30.75" customHeight="1">
      <c r="A22" s="816"/>
      <c r="B22" s="928" t="s">
        <v>464</v>
      </c>
      <c r="C22" s="927">
        <v>0</v>
      </c>
      <c r="D22" s="889">
        <v>0</v>
      </c>
      <c r="E22" s="888">
        <v>0</v>
      </c>
    </row>
    <row r="23" spans="1:5" ht="27" customHeight="1">
      <c r="A23" s="815"/>
      <c r="B23" s="814" t="s">
        <v>462</v>
      </c>
      <c r="C23" s="927">
        <v>0</v>
      </c>
      <c r="D23" s="889">
        <v>0</v>
      </c>
      <c r="E23" s="888">
        <v>0</v>
      </c>
    </row>
    <row r="24" spans="1:5" ht="27" customHeight="1">
      <c r="A24" s="813" t="s">
        <v>460</v>
      </c>
      <c r="B24" s="812" t="s">
        <v>459</v>
      </c>
      <c r="C24" s="927">
        <v>0</v>
      </c>
      <c r="D24" s="889">
        <v>0</v>
      </c>
      <c r="E24" s="888">
        <v>0</v>
      </c>
    </row>
    <row r="25" spans="1:5" ht="27" customHeight="1">
      <c r="A25" s="813" t="s">
        <v>457</v>
      </c>
      <c r="B25" s="829" t="s">
        <v>456</v>
      </c>
      <c r="C25" s="927">
        <v>0</v>
      </c>
      <c r="D25" s="889">
        <v>0</v>
      </c>
      <c r="E25" s="888">
        <v>0</v>
      </c>
    </row>
    <row r="26" spans="1:5" ht="27" customHeight="1" thickBot="1">
      <c r="A26" s="811" t="s">
        <v>454</v>
      </c>
      <c r="B26" s="810" t="s">
        <v>453</v>
      </c>
      <c r="C26" s="929">
        <v>0</v>
      </c>
      <c r="D26" s="887">
        <v>0</v>
      </c>
      <c r="E26" s="886">
        <v>0</v>
      </c>
    </row>
  </sheetData>
  <mergeCells count="2">
    <mergeCell ref="A5:B7"/>
    <mergeCell ref="C5:E5"/>
  </mergeCell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27</vt:i4>
      </vt:variant>
      <vt:variant>
        <vt:lpstr>Benannte Bereiche</vt:lpstr>
      </vt:variant>
      <vt:variant>
        <vt:i4>13</vt:i4>
      </vt:variant>
    </vt:vector>
  </HeadingPairs>
  <TitlesOfParts>
    <vt:vector size="40" baseType="lpstr">
      <vt:lpstr>Anleitung</vt:lpstr>
      <vt:lpstr>HH-Tarife 3.Trimester 2022</vt:lpstr>
      <vt:lpstr>NH-Tarife 3.Trimester 2022</vt:lpstr>
      <vt:lpstr>Tabella 7</vt:lpstr>
      <vt:lpstr>Tarife aus PDF</vt:lpstr>
      <vt:lpstr>Tab 9 - TIT</vt:lpstr>
      <vt:lpstr>Tab.3</vt:lpstr>
      <vt:lpstr>Tabella 1</vt:lpstr>
      <vt:lpstr>Tabella 6</vt:lpstr>
      <vt:lpstr>Tabelle 1, 2, 3, 4</vt:lpstr>
      <vt:lpstr>Tab.4 e Tab.5</vt:lpstr>
      <vt:lpstr>Tab.1 </vt:lpstr>
      <vt:lpstr>tab  1.1-1.2-1.3-1.4</vt:lpstr>
      <vt:lpstr>tab  2.1-2.2-2.3-2.4</vt:lpstr>
      <vt:lpstr>tab 4.1 - 4.2</vt:lpstr>
      <vt:lpstr>elemento PE_AP</vt:lpstr>
      <vt:lpstr>Tabelle TIC 2021</vt:lpstr>
      <vt:lpstr>BlindenergieTarife 2022</vt:lpstr>
      <vt:lpstr>NS-Anschluss 2022</vt:lpstr>
      <vt:lpstr>Kalkulation Distanzgebühr</vt:lpstr>
      <vt:lpstr>MS-Anschluss 2022</vt:lpstr>
      <vt:lpstr>Zusatzleistungen (TIC) 2022</vt:lpstr>
      <vt:lpstr>Zahlungsverzug 2022</vt:lpstr>
      <vt:lpstr>Baustrom-Anschluss 2022</vt:lpstr>
      <vt:lpstr>Messgebühren ProdAnl 2022</vt:lpstr>
      <vt:lpstr>SOZIALBONUS 2022</vt:lpstr>
      <vt:lpstr>Netzverluste 2022</vt:lpstr>
      <vt:lpstr>'Baustrom-Anschluss 2022'!Druckbereich</vt:lpstr>
      <vt:lpstr>'MS-Anschluss 2022'!Druckbereich</vt:lpstr>
      <vt:lpstr>'SOZIALBONUS 2022'!Druckbereich</vt:lpstr>
      <vt:lpstr>'tab  1.1-1.2-1.3-1.4'!Druckbereich</vt:lpstr>
      <vt:lpstr>'tab 4.1 - 4.2'!Druckbereich</vt:lpstr>
      <vt:lpstr>'Tab.1 '!Druckbereich</vt:lpstr>
      <vt:lpstr>Tab.3!Druckbereich</vt:lpstr>
      <vt:lpstr>'Tabella 1'!Druckbereich</vt:lpstr>
      <vt:lpstr>'Tabella 6'!Druckbereich</vt:lpstr>
      <vt:lpstr>'Tabella 7'!Druckbereich</vt:lpstr>
      <vt:lpstr>'Tabelle 1, 2, 3, 4'!Druckbereich</vt:lpstr>
      <vt:lpstr>'HH-Tarife 3.Trimester 2022'!Drucktitel</vt:lpstr>
      <vt:lpstr>'NH-Tarife 3.Trimester 2022'!Drucktitel</vt:lpstr>
    </vt:vector>
  </TitlesOfParts>
  <Company>energy.dis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dc:creator>
  <cp:lastModifiedBy>Valentin Kaser</cp:lastModifiedBy>
  <cp:lastPrinted>2018-01-16T10:27:38Z</cp:lastPrinted>
  <dcterms:created xsi:type="dcterms:W3CDTF">2002-02-14T13:47:28Z</dcterms:created>
  <dcterms:modified xsi:type="dcterms:W3CDTF">2022-07-04T14:26:40Z</dcterms:modified>
</cp:coreProperties>
</file>

<file path=docProps/custom.xml><?xml version="1.0" encoding="utf-8"?>
<Properties xmlns="http://schemas.openxmlformats.org/officeDocument/2006/custom-properties" xmlns:vt="http://schemas.openxmlformats.org/officeDocument/2006/docPropsVTypes"/>
</file>